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iku\Downloads\Opraveno\"/>
    </mc:Choice>
  </mc:AlternateContent>
  <xr:revisionPtr revIDLastSave="0" documentId="13_ncr:1_{3456D548-D68E-4869-BFE5-A4E0F645A00C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2-002.16 A01 Pol" sheetId="12" r:id="rId4"/>
    <sheet name="22-002.16 E01 Pol" sheetId="13" r:id="rId5"/>
    <sheet name="22-002.16 O01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'22-002.16 A01 Pol'!$1:$7</definedName>
    <definedName name="_xlnm.Print_Titles" localSheetId="4">'22-002.16 E01 Pol'!$1:$7</definedName>
    <definedName name="_xlnm.Print_Titles" localSheetId="5">'22-002.16 O01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'22-002.16 A01 Pol'!$A$1:$X$185</definedName>
    <definedName name="_xlnm.Print_Area" localSheetId="4">'22-002.16 E01 Pol'!$A$1:$X$209</definedName>
    <definedName name="_xlnm.Print_Area" localSheetId="5">'22-002.16 O01 Pol'!$A$1:$X$27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G43" i="1"/>
  <c r="H43" i="1" s="1"/>
  <c r="I43" i="1" s="1"/>
  <c r="F43" i="1"/>
  <c r="G42" i="1"/>
  <c r="F42" i="1"/>
  <c r="G41" i="1"/>
  <c r="F41" i="1"/>
  <c r="G40" i="1"/>
  <c r="F40" i="1"/>
  <c r="G39" i="1"/>
  <c r="F39" i="1"/>
  <c r="G17" i="14"/>
  <c r="BA15" i="14"/>
  <c r="BA12" i="14"/>
  <c r="G8" i="14"/>
  <c r="O8" i="14"/>
  <c r="Q8" i="14"/>
  <c r="G9" i="14"/>
  <c r="M9" i="14" s="1"/>
  <c r="M8" i="14" s="1"/>
  <c r="I9" i="14"/>
  <c r="I8" i="14" s="1"/>
  <c r="K9" i="14"/>
  <c r="K8" i="14" s="1"/>
  <c r="O9" i="14"/>
  <c r="Q9" i="14"/>
  <c r="V9" i="14"/>
  <c r="V8" i="14" s="1"/>
  <c r="G11" i="14"/>
  <c r="I11" i="14"/>
  <c r="K11" i="14"/>
  <c r="M11" i="14"/>
  <c r="O11" i="14"/>
  <c r="Q11" i="14"/>
  <c r="V11" i="14"/>
  <c r="G13" i="14"/>
  <c r="K13" i="14"/>
  <c r="V13" i="14"/>
  <c r="G14" i="14"/>
  <c r="AF17" i="14" s="1"/>
  <c r="I14" i="14"/>
  <c r="I13" i="14" s="1"/>
  <c r="K14" i="14"/>
  <c r="O14" i="14"/>
  <c r="O13" i="14" s="1"/>
  <c r="Q14" i="14"/>
  <c r="Q13" i="14" s="1"/>
  <c r="V14" i="14"/>
  <c r="AE17" i="14"/>
  <c r="G199" i="13"/>
  <c r="BA191" i="13"/>
  <c r="G9" i="13"/>
  <c r="I9" i="13"/>
  <c r="I8" i="13" s="1"/>
  <c r="K9" i="13"/>
  <c r="M9" i="13"/>
  <c r="O9" i="13"/>
  <c r="Q9" i="13"/>
  <c r="Q8" i="13" s="1"/>
  <c r="V9" i="13"/>
  <c r="G14" i="13"/>
  <c r="M14" i="13" s="1"/>
  <c r="I14" i="13"/>
  <c r="K14" i="13"/>
  <c r="K8" i="13" s="1"/>
  <c r="O14" i="13"/>
  <c r="Q14" i="13"/>
  <c r="V14" i="13"/>
  <c r="V8" i="13" s="1"/>
  <c r="G22" i="13"/>
  <c r="I22" i="13"/>
  <c r="K22" i="13"/>
  <c r="M22" i="13"/>
  <c r="O22" i="13"/>
  <c r="Q22" i="13"/>
  <c r="V22" i="13"/>
  <c r="G31" i="13"/>
  <c r="M31" i="13" s="1"/>
  <c r="I31" i="13"/>
  <c r="K31" i="13"/>
  <c r="O31" i="13"/>
  <c r="Q31" i="13"/>
  <c r="V31" i="13"/>
  <c r="G40" i="13"/>
  <c r="I40" i="13"/>
  <c r="K40" i="13"/>
  <c r="M40" i="13"/>
  <c r="O40" i="13"/>
  <c r="Q40" i="13"/>
  <c r="V40" i="13"/>
  <c r="G44" i="13"/>
  <c r="I44" i="13"/>
  <c r="K44" i="13"/>
  <c r="M44" i="13"/>
  <c r="O44" i="13"/>
  <c r="Q44" i="13"/>
  <c r="V44" i="13"/>
  <c r="G58" i="13"/>
  <c r="I58" i="13"/>
  <c r="K58" i="13"/>
  <c r="M58" i="13"/>
  <c r="O58" i="13"/>
  <c r="Q58" i="13"/>
  <c r="V58" i="13"/>
  <c r="G65" i="13"/>
  <c r="M65" i="13" s="1"/>
  <c r="I65" i="13"/>
  <c r="K65" i="13"/>
  <c r="O65" i="13"/>
  <c r="O8" i="13" s="1"/>
  <c r="Q65" i="13"/>
  <c r="V65" i="13"/>
  <c r="G70" i="13"/>
  <c r="I70" i="13"/>
  <c r="K70" i="13"/>
  <c r="M70" i="13"/>
  <c r="O70" i="13"/>
  <c r="Q70" i="13"/>
  <c r="V70" i="13"/>
  <c r="G74" i="13"/>
  <c r="M74" i="13" s="1"/>
  <c r="I74" i="13"/>
  <c r="K74" i="13"/>
  <c r="O74" i="13"/>
  <c r="Q74" i="13"/>
  <c r="V74" i="13"/>
  <c r="G85" i="13"/>
  <c r="I85" i="13"/>
  <c r="K85" i="13"/>
  <c r="M85" i="13"/>
  <c r="O85" i="13"/>
  <c r="Q85" i="13"/>
  <c r="V85" i="13"/>
  <c r="G93" i="13"/>
  <c r="M93" i="13" s="1"/>
  <c r="I93" i="13"/>
  <c r="K93" i="13"/>
  <c r="O93" i="13"/>
  <c r="Q93" i="13"/>
  <c r="V93" i="13"/>
  <c r="G99" i="13"/>
  <c r="I99" i="13"/>
  <c r="K99" i="13"/>
  <c r="M99" i="13"/>
  <c r="O99" i="13"/>
  <c r="Q99" i="13"/>
  <c r="V99" i="13"/>
  <c r="G103" i="13"/>
  <c r="I103" i="13"/>
  <c r="K103" i="13"/>
  <c r="M103" i="13"/>
  <c r="O103" i="13"/>
  <c r="Q103" i="13"/>
  <c r="V103" i="13"/>
  <c r="G107" i="13"/>
  <c r="I107" i="13"/>
  <c r="K107" i="13"/>
  <c r="M107" i="13"/>
  <c r="O107" i="13"/>
  <c r="Q107" i="13"/>
  <c r="V107" i="13"/>
  <c r="G111" i="13"/>
  <c r="M111" i="13" s="1"/>
  <c r="I111" i="13"/>
  <c r="K111" i="13"/>
  <c r="O111" i="13"/>
  <c r="Q111" i="13"/>
  <c r="V111" i="13"/>
  <c r="G116" i="13"/>
  <c r="I116" i="13"/>
  <c r="K116" i="13"/>
  <c r="M116" i="13"/>
  <c r="O116" i="13"/>
  <c r="Q116" i="13"/>
  <c r="V116" i="13"/>
  <c r="G120" i="13"/>
  <c r="M120" i="13" s="1"/>
  <c r="I120" i="13"/>
  <c r="K120" i="13"/>
  <c r="O120" i="13"/>
  <c r="Q120" i="13"/>
  <c r="V120" i="13"/>
  <c r="G125" i="13"/>
  <c r="I125" i="13"/>
  <c r="K125" i="13"/>
  <c r="M125" i="13"/>
  <c r="O125" i="13"/>
  <c r="Q125" i="13"/>
  <c r="V125" i="13"/>
  <c r="G130" i="13"/>
  <c r="M130" i="13" s="1"/>
  <c r="I130" i="13"/>
  <c r="K130" i="13"/>
  <c r="O130" i="13"/>
  <c r="Q130" i="13"/>
  <c r="V130" i="13"/>
  <c r="G135" i="13"/>
  <c r="I135" i="13"/>
  <c r="K135" i="13"/>
  <c r="M135" i="13"/>
  <c r="O135" i="13"/>
  <c r="Q135" i="13"/>
  <c r="V135" i="13"/>
  <c r="G140" i="13"/>
  <c r="I140" i="13"/>
  <c r="K140" i="13"/>
  <c r="M140" i="13"/>
  <c r="O140" i="13"/>
  <c r="Q140" i="13"/>
  <c r="V140" i="13"/>
  <c r="G143" i="13"/>
  <c r="I143" i="13"/>
  <c r="K143" i="13"/>
  <c r="M143" i="13"/>
  <c r="O143" i="13"/>
  <c r="Q143" i="13"/>
  <c r="V143" i="13"/>
  <c r="G146" i="13"/>
  <c r="M146" i="13"/>
  <c r="O146" i="13"/>
  <c r="V146" i="13"/>
  <c r="G147" i="13"/>
  <c r="I147" i="13"/>
  <c r="I146" i="13" s="1"/>
  <c r="K147" i="13"/>
  <c r="K146" i="13" s="1"/>
  <c r="M147" i="13"/>
  <c r="O147" i="13"/>
  <c r="Q147" i="13"/>
  <c r="Q146" i="13" s="1"/>
  <c r="V147" i="13"/>
  <c r="G155" i="13"/>
  <c r="K155" i="13"/>
  <c r="Q155" i="13"/>
  <c r="V155" i="13"/>
  <c r="G156" i="13"/>
  <c r="I156" i="13"/>
  <c r="I155" i="13" s="1"/>
  <c r="K156" i="13"/>
  <c r="M156" i="13"/>
  <c r="M155" i="13" s="1"/>
  <c r="O156" i="13"/>
  <c r="O155" i="13" s="1"/>
  <c r="Q156" i="13"/>
  <c r="V156" i="13"/>
  <c r="G160" i="13"/>
  <c r="K160" i="13"/>
  <c r="O160" i="13"/>
  <c r="G161" i="13"/>
  <c r="I161" i="13"/>
  <c r="I160" i="13" s="1"/>
  <c r="K161" i="13"/>
  <c r="M161" i="13"/>
  <c r="M160" i="13" s="1"/>
  <c r="O161" i="13"/>
  <c r="Q161" i="13"/>
  <c r="Q160" i="13" s="1"/>
  <c r="V161" i="13"/>
  <c r="V160" i="13" s="1"/>
  <c r="G163" i="13"/>
  <c r="I163" i="13"/>
  <c r="I162" i="13" s="1"/>
  <c r="K163" i="13"/>
  <c r="M163" i="13"/>
  <c r="O163" i="13"/>
  <c r="Q163" i="13"/>
  <c r="Q162" i="13" s="1"/>
  <c r="V163" i="13"/>
  <c r="G164" i="13"/>
  <c r="G162" i="13" s="1"/>
  <c r="I164" i="13"/>
  <c r="K164" i="13"/>
  <c r="O164" i="13"/>
  <c r="O162" i="13" s="1"/>
  <c r="Q164" i="13"/>
  <c r="V164" i="13"/>
  <c r="G165" i="13"/>
  <c r="I165" i="13"/>
  <c r="K165" i="13"/>
  <c r="M165" i="13"/>
  <c r="O165" i="13"/>
  <c r="Q165" i="13"/>
  <c r="V165" i="13"/>
  <c r="G166" i="13"/>
  <c r="M166" i="13" s="1"/>
  <c r="I166" i="13"/>
  <c r="K166" i="13"/>
  <c r="O166" i="13"/>
  <c r="Q166" i="13"/>
  <c r="V166" i="13"/>
  <c r="V162" i="13" s="1"/>
  <c r="G167" i="13"/>
  <c r="I167" i="13"/>
  <c r="K167" i="13"/>
  <c r="M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0" i="13"/>
  <c r="M170" i="13" s="1"/>
  <c r="I170" i="13"/>
  <c r="K170" i="13"/>
  <c r="K162" i="13" s="1"/>
  <c r="O170" i="13"/>
  <c r="Q170" i="13"/>
  <c r="V170" i="13"/>
  <c r="G171" i="13"/>
  <c r="I171" i="13"/>
  <c r="K171" i="13"/>
  <c r="M171" i="13"/>
  <c r="O171" i="13"/>
  <c r="Q171" i="13"/>
  <c r="V171" i="13"/>
  <c r="G172" i="13"/>
  <c r="M172" i="13" s="1"/>
  <c r="I172" i="13"/>
  <c r="K172" i="13"/>
  <c r="O172" i="13"/>
  <c r="Q172" i="13"/>
  <c r="V172" i="13"/>
  <c r="G173" i="13"/>
  <c r="I173" i="13"/>
  <c r="K173" i="13"/>
  <c r="M173" i="13"/>
  <c r="O173" i="13"/>
  <c r="Q173" i="13"/>
  <c r="V173" i="13"/>
  <c r="G174" i="13"/>
  <c r="M174" i="13" s="1"/>
  <c r="I174" i="13"/>
  <c r="K174" i="13"/>
  <c r="O174" i="13"/>
  <c r="Q174" i="13"/>
  <c r="V174" i="13"/>
  <c r="G175" i="13"/>
  <c r="I175" i="13"/>
  <c r="K175" i="13"/>
  <c r="M175" i="13"/>
  <c r="O175" i="13"/>
  <c r="Q175" i="13"/>
  <c r="V175" i="13"/>
  <c r="G176" i="13"/>
  <c r="M176" i="13" s="1"/>
  <c r="I176" i="13"/>
  <c r="K176" i="13"/>
  <c r="O176" i="13"/>
  <c r="Q176" i="13"/>
  <c r="V176" i="13"/>
  <c r="G177" i="13"/>
  <c r="I177" i="13"/>
  <c r="K177" i="13"/>
  <c r="M177" i="13"/>
  <c r="O177" i="13"/>
  <c r="Q177" i="13"/>
  <c r="V177" i="13"/>
  <c r="G178" i="13"/>
  <c r="M178" i="13" s="1"/>
  <c r="I178" i="13"/>
  <c r="K178" i="13"/>
  <c r="O178" i="13"/>
  <c r="Q178" i="13"/>
  <c r="V178" i="13"/>
  <c r="I179" i="13"/>
  <c r="K179" i="13"/>
  <c r="Q179" i="13"/>
  <c r="G180" i="13"/>
  <c r="G179" i="13" s="1"/>
  <c r="I180" i="13"/>
  <c r="K180" i="13"/>
  <c r="O180" i="13"/>
  <c r="O179" i="13" s="1"/>
  <c r="Q180" i="13"/>
  <c r="V180" i="13"/>
  <c r="V179" i="13" s="1"/>
  <c r="Q189" i="13"/>
  <c r="G190" i="13"/>
  <c r="G189" i="13" s="1"/>
  <c r="I190" i="13"/>
  <c r="K190" i="13"/>
  <c r="K189" i="13" s="1"/>
  <c r="O190" i="13"/>
  <c r="Q190" i="13"/>
  <c r="V190" i="13"/>
  <c r="V189" i="13" s="1"/>
  <c r="G192" i="13"/>
  <c r="I192" i="13"/>
  <c r="K192" i="13"/>
  <c r="M192" i="13"/>
  <c r="O192" i="13"/>
  <c r="Q192" i="13"/>
  <c r="V192" i="13"/>
  <c r="G193" i="13"/>
  <c r="M193" i="13" s="1"/>
  <c r="I193" i="13"/>
  <c r="K193" i="13"/>
  <c r="O193" i="13"/>
  <c r="O189" i="13" s="1"/>
  <c r="Q193" i="13"/>
  <c r="V193" i="13"/>
  <c r="G194" i="13"/>
  <c r="I194" i="13"/>
  <c r="I189" i="13" s="1"/>
  <c r="K194" i="13"/>
  <c r="M194" i="13"/>
  <c r="O194" i="13"/>
  <c r="Q194" i="13"/>
  <c r="V194" i="13"/>
  <c r="G196" i="13"/>
  <c r="M196" i="13" s="1"/>
  <c r="I196" i="13"/>
  <c r="K196" i="13"/>
  <c r="O196" i="13"/>
  <c r="Q196" i="13"/>
  <c r="V196" i="13"/>
  <c r="G197" i="13"/>
  <c r="I197" i="13"/>
  <c r="K197" i="13"/>
  <c r="M197" i="13"/>
  <c r="O197" i="13"/>
  <c r="Q197" i="13"/>
  <c r="V197" i="13"/>
  <c r="AE199" i="13"/>
  <c r="G175" i="12"/>
  <c r="BA169" i="12"/>
  <c r="BA149" i="12"/>
  <c r="BA37" i="12"/>
  <c r="O8" i="12"/>
  <c r="G9" i="12"/>
  <c r="I9" i="12"/>
  <c r="K9" i="12"/>
  <c r="K8" i="12" s="1"/>
  <c r="M9" i="12"/>
  <c r="O9" i="12"/>
  <c r="Q9" i="12"/>
  <c r="Q8" i="12" s="1"/>
  <c r="V9" i="12"/>
  <c r="V8" i="12" s="1"/>
  <c r="G14" i="12"/>
  <c r="G8" i="12" s="1"/>
  <c r="I14" i="12"/>
  <c r="K14" i="12"/>
  <c r="M14" i="12"/>
  <c r="O14" i="12"/>
  <c r="Q14" i="12"/>
  <c r="V14" i="12"/>
  <c r="G22" i="12"/>
  <c r="M22" i="12" s="1"/>
  <c r="I22" i="12"/>
  <c r="K22" i="12"/>
  <c r="O22" i="12"/>
  <c r="Q22" i="12"/>
  <c r="V22" i="12"/>
  <c r="G26" i="12"/>
  <c r="M26" i="12" s="1"/>
  <c r="I26" i="12"/>
  <c r="I8" i="12" s="1"/>
  <c r="K26" i="12"/>
  <c r="O26" i="12"/>
  <c r="Q26" i="12"/>
  <c r="V26" i="12"/>
  <c r="G30" i="12"/>
  <c r="M30" i="12" s="1"/>
  <c r="I30" i="12"/>
  <c r="K30" i="12"/>
  <c r="O30" i="12"/>
  <c r="Q30" i="12"/>
  <c r="V30" i="12"/>
  <c r="G36" i="12"/>
  <c r="I36" i="12"/>
  <c r="K36" i="12"/>
  <c r="M36" i="12"/>
  <c r="O36" i="12"/>
  <c r="Q36" i="12"/>
  <c r="V36" i="12"/>
  <c r="G43" i="12"/>
  <c r="I43" i="12"/>
  <c r="K43" i="12"/>
  <c r="M43" i="12"/>
  <c r="O43" i="12"/>
  <c r="Q43" i="12"/>
  <c r="V43" i="12"/>
  <c r="G47" i="12"/>
  <c r="M47" i="12" s="1"/>
  <c r="I47" i="12"/>
  <c r="K47" i="12"/>
  <c r="O47" i="12"/>
  <c r="Q47" i="12"/>
  <c r="V47" i="12"/>
  <c r="G52" i="12"/>
  <c r="I52" i="12"/>
  <c r="K52" i="12"/>
  <c r="M52" i="12"/>
  <c r="O52" i="12"/>
  <c r="Q52" i="12"/>
  <c r="V52" i="12"/>
  <c r="G56" i="12"/>
  <c r="I56" i="12"/>
  <c r="K56" i="12"/>
  <c r="M56" i="12"/>
  <c r="O56" i="12"/>
  <c r="Q56" i="12"/>
  <c r="V56" i="12"/>
  <c r="G61" i="12"/>
  <c r="M61" i="12" s="1"/>
  <c r="I61" i="12"/>
  <c r="K61" i="12"/>
  <c r="O61" i="12"/>
  <c r="Q61" i="12"/>
  <c r="V61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9" i="12"/>
  <c r="I79" i="12"/>
  <c r="K79" i="12"/>
  <c r="M79" i="12"/>
  <c r="O79" i="12"/>
  <c r="Q79" i="12"/>
  <c r="V79" i="12"/>
  <c r="G83" i="12"/>
  <c r="I83" i="12"/>
  <c r="K83" i="12"/>
  <c r="M83" i="12"/>
  <c r="O83" i="12"/>
  <c r="Q83" i="12"/>
  <c r="V83" i="12"/>
  <c r="G87" i="12"/>
  <c r="M87" i="12" s="1"/>
  <c r="I87" i="12"/>
  <c r="K87" i="12"/>
  <c r="O87" i="12"/>
  <c r="Q87" i="12"/>
  <c r="V87" i="12"/>
  <c r="G91" i="12"/>
  <c r="I91" i="12"/>
  <c r="K91" i="12"/>
  <c r="M91" i="12"/>
  <c r="O91" i="12"/>
  <c r="Q91" i="12"/>
  <c r="V91" i="12"/>
  <c r="G96" i="12"/>
  <c r="I96" i="12"/>
  <c r="K96" i="12"/>
  <c r="M96" i="12"/>
  <c r="O96" i="12"/>
  <c r="Q96" i="12"/>
  <c r="V96" i="12"/>
  <c r="G100" i="12"/>
  <c r="M100" i="12" s="1"/>
  <c r="I100" i="12"/>
  <c r="K100" i="12"/>
  <c r="O100" i="12"/>
  <c r="Q100" i="12"/>
  <c r="V100" i="12"/>
  <c r="G105" i="12"/>
  <c r="M105" i="12" s="1"/>
  <c r="I105" i="12"/>
  <c r="K105" i="12"/>
  <c r="O105" i="12"/>
  <c r="Q105" i="12"/>
  <c r="V105" i="12"/>
  <c r="G110" i="12"/>
  <c r="I110" i="12"/>
  <c r="G111" i="12"/>
  <c r="I111" i="12"/>
  <c r="K111" i="12"/>
  <c r="K110" i="12" s="1"/>
  <c r="M111" i="12"/>
  <c r="O111" i="12"/>
  <c r="O110" i="12" s="1"/>
  <c r="Q111" i="12"/>
  <c r="V111" i="12"/>
  <c r="G114" i="12"/>
  <c r="I114" i="12"/>
  <c r="K114" i="12"/>
  <c r="M114" i="12"/>
  <c r="O114" i="12"/>
  <c r="Q114" i="12"/>
  <c r="V114" i="12"/>
  <c r="G120" i="12"/>
  <c r="M120" i="12" s="1"/>
  <c r="I120" i="12"/>
  <c r="K120" i="12"/>
  <c r="O120" i="12"/>
  <c r="Q120" i="12"/>
  <c r="Q110" i="12" s="1"/>
  <c r="V120" i="12"/>
  <c r="G125" i="12"/>
  <c r="I125" i="12"/>
  <c r="K125" i="12"/>
  <c r="M125" i="12"/>
  <c r="O125" i="12"/>
  <c r="Q125" i="12"/>
  <c r="V125" i="12"/>
  <c r="V110" i="12" s="1"/>
  <c r="V130" i="12"/>
  <c r="G131" i="12"/>
  <c r="G130" i="12" s="1"/>
  <c r="I131" i="12"/>
  <c r="I130" i="12" s="1"/>
  <c r="K131" i="12"/>
  <c r="O131" i="12"/>
  <c r="O130" i="12" s="1"/>
  <c r="Q131" i="12"/>
  <c r="V131" i="12"/>
  <c r="G135" i="12"/>
  <c r="M135" i="12" s="1"/>
  <c r="I135" i="12"/>
  <c r="K135" i="12"/>
  <c r="K130" i="12" s="1"/>
  <c r="O135" i="12"/>
  <c r="Q135" i="12"/>
  <c r="Q130" i="12" s="1"/>
  <c r="V135" i="12"/>
  <c r="G140" i="12"/>
  <c r="I140" i="12"/>
  <c r="K140" i="12"/>
  <c r="M140" i="12"/>
  <c r="O140" i="12"/>
  <c r="Q140" i="12"/>
  <c r="V140" i="12"/>
  <c r="G144" i="12"/>
  <c r="I144" i="12"/>
  <c r="K144" i="12"/>
  <c r="M144" i="12"/>
  <c r="O144" i="12"/>
  <c r="Q144" i="12"/>
  <c r="V144" i="12"/>
  <c r="G148" i="12"/>
  <c r="I148" i="12"/>
  <c r="K148" i="12"/>
  <c r="M148" i="12"/>
  <c r="O148" i="12"/>
  <c r="Q148" i="12"/>
  <c r="V148" i="12"/>
  <c r="O152" i="12"/>
  <c r="G153" i="12"/>
  <c r="I153" i="12"/>
  <c r="I152" i="12" s="1"/>
  <c r="K153" i="12"/>
  <c r="K152" i="12" s="1"/>
  <c r="M153" i="12"/>
  <c r="O153" i="12"/>
  <c r="Q153" i="12"/>
  <c r="Q152" i="12" s="1"/>
  <c r="V153" i="12"/>
  <c r="V152" i="12" s="1"/>
  <c r="G156" i="12"/>
  <c r="I156" i="12"/>
  <c r="K156" i="12"/>
  <c r="M156" i="12"/>
  <c r="O156" i="12"/>
  <c r="Q156" i="12"/>
  <c r="V156" i="12"/>
  <c r="G161" i="12"/>
  <c r="I161" i="12"/>
  <c r="K161" i="12"/>
  <c r="M161" i="12"/>
  <c r="O161" i="12"/>
  <c r="Q161" i="12"/>
  <c r="V161" i="12"/>
  <c r="G164" i="12"/>
  <c r="M164" i="12" s="1"/>
  <c r="I164" i="12"/>
  <c r="K164" i="12"/>
  <c r="O164" i="12"/>
  <c r="Q164" i="12"/>
  <c r="V164" i="12"/>
  <c r="G167" i="12"/>
  <c r="I167" i="12"/>
  <c r="Q167" i="12"/>
  <c r="G168" i="12"/>
  <c r="I168" i="12"/>
  <c r="K168" i="12"/>
  <c r="K167" i="12" s="1"/>
  <c r="M168" i="12"/>
  <c r="M167" i="12" s="1"/>
  <c r="O168" i="12"/>
  <c r="O167" i="12" s="1"/>
  <c r="Q168" i="12"/>
  <c r="V168" i="12"/>
  <c r="V167" i="12" s="1"/>
  <c r="G172" i="12"/>
  <c r="K172" i="12"/>
  <c r="M172" i="12"/>
  <c r="G173" i="12"/>
  <c r="I173" i="12"/>
  <c r="I172" i="12" s="1"/>
  <c r="K173" i="12"/>
  <c r="M173" i="12"/>
  <c r="O173" i="12"/>
  <c r="O172" i="12" s="1"/>
  <c r="Q173" i="12"/>
  <c r="Q172" i="12" s="1"/>
  <c r="V173" i="12"/>
  <c r="V172" i="12" s="1"/>
  <c r="AE175" i="12"/>
  <c r="I20" i="1"/>
  <c r="I19" i="1"/>
  <c r="I18" i="1"/>
  <c r="I17" i="1"/>
  <c r="AZ55" i="1"/>
  <c r="AZ53" i="1"/>
  <c r="AZ51" i="1"/>
  <c r="AZ49" i="1"/>
  <c r="AZ47" i="1"/>
  <c r="F44" i="1"/>
  <c r="G44" i="1"/>
  <c r="G25" i="1" s="1"/>
  <c r="A25" i="1" s="1"/>
  <c r="H42" i="1"/>
  <c r="I42" i="1" s="1"/>
  <c r="H41" i="1"/>
  <c r="I41" i="1" s="1"/>
  <c r="H40" i="1"/>
  <c r="I40" i="1" s="1"/>
  <c r="H39" i="1"/>
  <c r="I39" i="1" s="1"/>
  <c r="I44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2" i="1"/>
  <c r="J71" i="1" s="1"/>
  <c r="A26" i="1"/>
  <c r="G26" i="1"/>
  <c r="H44" i="1"/>
  <c r="G28" i="1"/>
  <c r="G23" i="1"/>
  <c r="M14" i="14"/>
  <c r="M13" i="14" s="1"/>
  <c r="M8" i="13"/>
  <c r="M180" i="13"/>
  <c r="M179" i="13" s="1"/>
  <c r="M164" i="13"/>
  <c r="M162" i="13" s="1"/>
  <c r="AF199" i="13"/>
  <c r="M190" i="13"/>
  <c r="M189" i="13" s="1"/>
  <c r="G8" i="13"/>
  <c r="M8" i="12"/>
  <c r="M110" i="12"/>
  <c r="M152" i="12"/>
  <c r="G152" i="12"/>
  <c r="M131" i="12"/>
  <c r="M130" i="12" s="1"/>
  <c r="AF175" i="12"/>
  <c r="J61" i="1"/>
  <c r="J69" i="1"/>
  <c r="J62" i="1"/>
  <c r="J66" i="1"/>
  <c r="J70" i="1"/>
  <c r="J67" i="1"/>
  <c r="J39" i="1"/>
  <c r="J44" i="1" s="1"/>
  <c r="J41" i="1"/>
  <c r="J43" i="1"/>
  <c r="J42" i="1"/>
  <c r="J40" i="1"/>
  <c r="J63" i="1" l="1"/>
  <c r="J68" i="1"/>
  <c r="J65" i="1"/>
  <c r="J64" i="1"/>
  <c r="A23" i="1"/>
  <c r="J72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EC02B409-5658-485E-A352-9C5DC1168BB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BA0B9CF-1F06-490C-A542-26B86F25D7A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537717B9-47EB-4F29-9660-C768791F7E9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CE27760-9A37-43F5-AB03-1E71C23FB38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Mikulik</author>
  </authors>
  <commentList>
    <comment ref="S6" authorId="0" shapeId="0" xr:uid="{26DC5DE4-8B92-4AE1-A73F-60D1C48EF76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F38CD5-3F01-40CD-B6C9-CBD5ED8629F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<sst xmlns="http://schemas.openxmlformats.org/spreadsheetml/2006/main" count="1447" uniqueCount="389">
  <si>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</si>
  <si>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</si>
  <si>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</si>
  <si>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</si>
  <si>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</si>
  <si>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</si>
  <si>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</si>
  <si>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</si>
  <si>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</si>
  <si>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</si>
  <si>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</si>
  <si>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</si>
  <si>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</si>
  <si>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</si>
  <si>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</si>
  <si>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</si>
  <si>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</si>
  <si>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</si>
  <si>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</si>
  <si>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</si>
  <si>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</si>
  <si>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</si>
  <si>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</si>
  <si>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</si>
  <si>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</si>
  <si>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</si>
  <si>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</si>
  <si>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</si>
  <si>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</si>
  <si>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</si>
  <si>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</si>
  <si>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</si>
  <si>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</si>
  <si>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</si>
  <si>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</si>
  <si>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</si>
  <si>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</si>
  <si>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</si>
  <si>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</si>
  <si>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</si>
  <si>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</si>
  <si>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</si>
  <si>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</si>
  <si>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22-002</t>
  </si>
  <si>
    <t>Stavba</t>
  </si>
  <si>
    <t>22-002.16</t>
  </si>
  <si>
    <t>12 NAB AC Axmanova</t>
  </si>
  <si>
    <t>A01</t>
  </si>
  <si>
    <t>Stavební úpravy</t>
  </si>
  <si>
    <t>E01</t>
  </si>
  <si>
    <t>Elektroinstalace</t>
  </si>
  <si>
    <t>O01</t>
  </si>
  <si>
    <t>Ostatní a vedlejší náklady</t>
  </si>
  <si>
    <t>Celkem za stavbu</t>
  </si>
  <si>
    <t>CZK</t>
  </si>
  <si>
    <t>#POPS</t>
  </si>
  <si>
    <t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t>
  </si>
  <si>
    <t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t>
  </si>
  <si>
    <t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t>
  </si>
  <si>
    <t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t>
  </si>
  <si>
    <t>Zhotovitel doplní poskytnuté informace svými vlastními znalostmi a zkušenostmi tak, aby mohl připravit nabídku a je plnou Zhotovitelovou zodpovědností učinit potřebné dotazy, jak to pro tento účel považuje za nutné.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</si>
  <si>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</si>
  <si>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</si>
  <si>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</si>
  <si>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</si>
  <si>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</si>
  <si>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</si>
  <si>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</si>
  <si>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</si>
  <si>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</si>
  <si>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</si>
  <si>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</si>
  <si>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</si>
  <si>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</si>
  <si>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</si>
  <si>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VN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</si>
  <si>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</si>
  <si>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</si>
  <si>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</si>
  <si>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</si>
  <si>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</si>
  <si>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</si>
  <si>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</si>
  <si>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</si>
  <si>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</si>
  <si>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</si>
  <si>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</si>
  <si>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</si>
  <si>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</si>
  <si>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</si>
  <si>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</si>
  <si>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</si>
  <si>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</si>
  <si>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</si>
  <si>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</si>
  <si>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</si>
  <si>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</si>
  <si>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</si>
  <si>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</si>
  <si>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</si>
  <si>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</si>
  <si>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</si>
  <si>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</si>
  <si>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</si>
  <si>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</si>
  <si>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</si>
  <si>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</si>
  <si>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</si>
  <si>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</si>
  <si>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</si>
  <si>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</si>
  <si>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121101102R00</t>
  </si>
  <si>
    <t>Sejmutí ornice s přemístěním přes 50 do 100 m</t>
  </si>
  <si>
    <t>m3</t>
  </si>
  <si>
    <t>RTS 22/ I</t>
  </si>
  <si>
    <t>Práce</t>
  </si>
  <si>
    <t>POL1_</t>
  </si>
  <si>
    <t xml:space="preserve">Výkop : </t>
  </si>
  <si>
    <t>VV</t>
  </si>
  <si>
    <t>Plocha NS : 0,8*1,2*0,1</t>
  </si>
  <si>
    <t>Mezisoučet</t>
  </si>
  <si>
    <t>Koeficient okolí: 0,1</t>
  </si>
  <si>
    <t>139601103R00</t>
  </si>
  <si>
    <t>Ruční výkop jam, rýh a šachet v hornině tř. 4</t>
  </si>
  <si>
    <t>Plocha NS : (0,8*1,2)*(0,23-0,1)</t>
  </si>
  <si>
    <t xml:space="preserve">Základ NS : </t>
  </si>
  <si>
    <t>základ stanice : (0,5*0,6*0,67)</t>
  </si>
  <si>
    <t>zemění pod stanicí : (0,5*0,6*0,1)</t>
  </si>
  <si>
    <t>162201203R00</t>
  </si>
  <si>
    <t>Vodorovné přemíst.výkopku, kolečko hor.1-4, do 10m</t>
  </si>
  <si>
    <t>POL1_1</t>
  </si>
  <si>
    <t xml:space="preserve">Výkop -&gt; mezideponie : </t>
  </si>
  <si>
    <t>Odkaz na mn. položky pořadí 2 : 0,35580</t>
  </si>
  <si>
    <t>162201210R00</t>
  </si>
  <si>
    <t>Příplatek za dalš.10 m, kolečko, výkop. z hor.1- 4</t>
  </si>
  <si>
    <t>167101101R00</t>
  </si>
  <si>
    <t>Nakládání výkopku z hor.1-4 v množství do 100 m3</t>
  </si>
  <si>
    <t xml:space="preserve">ornice : </t>
  </si>
  <si>
    <t>Odkaz na mn. položky pořadí 1 : 0,10560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</si>
  <si>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</si>
  <si>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</si>
  <si>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</si>
  <si>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</si>
  <si>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162701105R00</t>
  </si>
  <si>
    <t>Vodorovné přemístění výkopku z hor.1-4 do 10000 m</t>
  </si>
  <si>
    <t>162701109R00</t>
  </si>
  <si>
    <t>Příplatek k vod. přemístění hor.1-4 za další 1 km</t>
  </si>
  <si>
    <t xml:space="preserve">Mezideponie -&gt; odvoz : </t>
  </si>
  <si>
    <t>Odkaz na mn. položky pořadí 7 : 0,35580</t>
  </si>
  <si>
    <t>Koeficient 10 km: 9</t>
  </si>
  <si>
    <t>199000002R00</t>
  </si>
  <si>
    <t>Poplatek za skládku horniny 1- 4</t>
  </si>
  <si>
    <t>174101101R00</t>
  </si>
  <si>
    <t>Zásyp jam, rýh, šachet se zhutněním</t>
  </si>
  <si>
    <t>včetně strojního přemístění materiálu pro zásyp ze vzdálenosti do 10 m od okraje zásypu</t>
  </si>
  <si>
    <t>58337368R</t>
  </si>
  <si>
    <t>Štěrkopísek frakce dle PD</t>
  </si>
  <si>
    <t>t</t>
  </si>
  <si>
    <t>SPCM</t>
  </si>
  <si>
    <t>Specifikace</t>
  </si>
  <si>
    <t>POL3_</t>
  </si>
  <si>
    <t>Začátek provozního součtu</t>
  </si>
  <si>
    <t xml:space="preserve">  Základ NS : </t>
  </si>
  <si>
    <t xml:space="preserve">  zemění pod stanicí : (0,5*0,6*0,1)</t>
  </si>
  <si>
    <t xml:space="preserve">  Mezisoučet</t>
  </si>
  <si>
    <t>Konec provozního součtu</t>
  </si>
  <si>
    <t>0,03*1800*0,001</t>
  </si>
  <si>
    <t>Koeficient ztratné: 0,1</t>
  </si>
  <si>
    <t>181101102R00</t>
  </si>
  <si>
    <t>Úprava pláně v zářezech v hor. 1-4, se zhutněním</t>
  </si>
  <si>
    <t>m2</t>
  </si>
  <si>
    <t>Plocha NS : 0,8*1,2</t>
  </si>
  <si>
    <t>181301101R00</t>
  </si>
  <si>
    <t>Rozprostření ornice, rovina, tl. do 10 cm do 500m2</t>
  </si>
  <si>
    <t>182001111R00</t>
  </si>
  <si>
    <t>Plošná úprava terénu, nerovnosti do 10 cm v rovině</t>
  </si>
  <si>
    <t xml:space="preserve">finální úpravy terénu : </t>
  </si>
  <si>
    <t>Odkaz na mn. položky pořadí 13 : 1,05600</t>
  </si>
  <si>
    <t>182001151R00</t>
  </si>
  <si>
    <t>Prokypření půdy rotavátorem</t>
  </si>
  <si>
    <t>180402111R00</t>
  </si>
  <si>
    <t>Založení trávníku parkového výsevem v rovině</t>
  </si>
  <si>
    <t>00572440R</t>
  </si>
  <si>
    <t>Směs travní- vysoká zátěž á 25 kg</t>
  </si>
  <si>
    <t>kg</t>
  </si>
  <si>
    <t xml:space="preserve">finální úpravy terénu v okolí okapního chodníku : </t>
  </si>
  <si>
    <t xml:space="preserve">30g na 1m2 : </t>
  </si>
  <si>
    <t>Odkaz na mn. položky pořadí 16 : 1,05600*0,03</t>
  </si>
  <si>
    <t>185803111R00</t>
  </si>
  <si>
    <t>Ošetření trávníku v rovině</t>
  </si>
  <si>
    <t>185804312R00</t>
  </si>
  <si>
    <t>Zalití rostlin vodou plochy</t>
  </si>
  <si>
    <t xml:space="preserve">5l na 1m2, 3 etapy = 0,015 : </t>
  </si>
  <si>
    <t>Odkaz na mn. položky pořadí 13 : 1,05600*0,015</t>
  </si>
  <si>
    <t>184851111R00</t>
  </si>
  <si>
    <t>Hnojení roztokem hnojiva v rovině</t>
  </si>
  <si>
    <t xml:space="preserve">2l na 1m2 : </t>
  </si>
  <si>
    <t>Odkaz na mn. položky pořadí 13 : 1,05500*0,002</t>
  </si>
  <si>
    <t>274354023R00</t>
  </si>
  <si>
    <t>Bednění prostupu základem do 0,02 m2, dl.1,0 m</t>
  </si>
  <si>
    <t>kus</t>
  </si>
  <si>
    <t>základ NS : 2</t>
  </si>
  <si>
    <t>275313711R00</t>
  </si>
  <si>
    <t>Beton základových patek prostý C 25/30</t>
  </si>
  <si>
    <t>V CN zohlednit množství betonu</t>
  </si>
  <si>
    <t xml:space="preserve">beton : </t>
  </si>
  <si>
    <t>základ stanice : (0,5*0,6*0,9)</t>
  </si>
  <si>
    <t>Koeficient lití do výkopu bez bednění: 0,2</t>
  </si>
  <si>
    <t>275351215R00</t>
  </si>
  <si>
    <t>Bednění stěn základových patek - zřízení</t>
  </si>
  <si>
    <t xml:space="preserve">na úrovní terénu : </t>
  </si>
  <si>
    <t>základ stanice : 0,25*(0,5+0,5+0,6+0,6)</t>
  </si>
  <si>
    <t>275351216R00</t>
  </si>
  <si>
    <t>Bednění stěn základových patek - odstranění</t>
  </si>
  <si>
    <t>Včetně očištění, vytřídění a uložení bednícího materiálu.</t>
  </si>
  <si>
    <t xml:space="preserve">odbednění : </t>
  </si>
  <si>
    <t>Odkaz na mn. položky pořadí 23 : 0,55000</t>
  </si>
  <si>
    <t>596215021R00</t>
  </si>
  <si>
    <t>Kladení zámkové dlažby tl. 4 cm do drtě tl. 4 cm</t>
  </si>
  <si>
    <t>Plocha NS : 1,0*0,7</t>
  </si>
  <si>
    <t>- NS : -1*0,6*0,5</t>
  </si>
  <si>
    <t>5924511900R</t>
  </si>
  <si>
    <t>Dlažba betonová tl. 4 cm</t>
  </si>
  <si>
    <t>564251111R00</t>
  </si>
  <si>
    <t>Podklad ze štěrkopísku po zhutnění tloušťky 15 cm</t>
  </si>
  <si>
    <t>596291111R00</t>
  </si>
  <si>
    <t>Řezání zámkové dlažby tl. 40 mm</t>
  </si>
  <si>
    <t>m</t>
  </si>
  <si>
    <t>Plocha NS : 0,7+0,7+1,0+0,2+0,2</t>
  </si>
  <si>
    <t>- NS : -1*0,6+0,5+0,5</t>
  </si>
  <si>
    <t>56400RX</t>
  </si>
  <si>
    <t>D+M: Parkovací doraz - car stop (dle PD)</t>
  </si>
  <si>
    <t>Vlastní</t>
  </si>
  <si>
    <t>Indiv</t>
  </si>
  <si>
    <t>Parkovací retardér, opatření proti poškození nabíjecí stanice automobilem, dodávka včetně kotvících prvků, reflexní povrchová úprava žlutočerná.</t>
  </si>
  <si>
    <t>pozn č.4 : 2*2</t>
  </si>
  <si>
    <t>917762111RT5</t>
  </si>
  <si>
    <t>Osazení ležat. obrub. bet. s opěrou,lože z C 12/15 včetně obrubníku ABO 10 100/10/25</t>
  </si>
  <si>
    <t>okapní chodník : 1,2+0,8+0,8</t>
  </si>
  <si>
    <t>918101111R00</t>
  </si>
  <si>
    <t>Lože pod obrubníky nebo obruby dlažeb z C 12/15</t>
  </si>
  <si>
    <t xml:space="preserve">Obruby, přídlažby a prefabrikáty : </t>
  </si>
  <si>
    <t xml:space="preserve">rezerva betonu =&gt; 0,1 m3 na 1m : </t>
  </si>
  <si>
    <t>Odkaz na mn. položky pořadí 30 : 2,80000*0,1</t>
  </si>
  <si>
    <t>915791112R00</t>
  </si>
  <si>
    <t>Předznačení pro značení stopčáry, zebry, nápisů</t>
  </si>
  <si>
    <t>SYMBOL Č.406 : 1,0*1,35*2</t>
  </si>
  <si>
    <t>915721111R00</t>
  </si>
  <si>
    <t>Vodorovné značení střík.barvou stopčar,zeber atd.</t>
  </si>
  <si>
    <t>952901411R00</t>
  </si>
  <si>
    <t>Vyčištění ostatních objektů</t>
  </si>
  <si>
    <t>Položka je určena pro vyčištění ostatních objektů (např. kanálů, zásobníků, kůlen apod.) - vynesení zbytků stavebního rumu, kropení a 2 x zametení podlah, oprášení stěn a výplní otvorů.</t>
  </si>
  <si>
    <t>NS : 5,25*(5,0+1,0)</t>
  </si>
  <si>
    <t>998223011R00</t>
  </si>
  <si>
    <t>Přesun hmot, pozemní komunikace, kryt dlážděný</t>
  </si>
  <si>
    <t>Přesun hmot</t>
  </si>
  <si>
    <t>POL7_</t>
  </si>
  <si>
    <t>SUM</t>
  </si>
  <si>
    <t>Poznámky uchazeče k zadání</t>
  </si>
  <si>
    <t>POPUZIV</t>
  </si>
  <si>
    <t>END</t>
  </si>
  <si>
    <t xml:space="preserve">trasa v zemině : </t>
  </si>
  <si>
    <t xml:space="preserve">délka = 24,1+4,5 = 28,6 m : </t>
  </si>
  <si>
    <t>28,6*0,35*0,1</t>
  </si>
  <si>
    <t>28,6*0,35*0,9</t>
  </si>
  <si>
    <t xml:space="preserve">trasa pod komunikací : </t>
  </si>
  <si>
    <t xml:space="preserve">délka = 2,3 m : </t>
  </si>
  <si>
    <t>2,3*0,35*0,9</t>
  </si>
  <si>
    <t>Odkaz na mn. položky pořadí 2 : 9,73350</t>
  </si>
  <si>
    <t xml:space="preserve">Mezideponie -&gt; zásyp : </t>
  </si>
  <si>
    <t>Odkaz na mn. položky pořadí 6 : 10,97600</t>
  </si>
  <si>
    <t xml:space="preserve">- odvoz : </t>
  </si>
  <si>
    <t>Odkaz na mn. položky pořadí 7 : 2,70375*-1</t>
  </si>
  <si>
    <t>28,6*0,35*(1,0-0,25)</t>
  </si>
  <si>
    <t>2,3*0,35*(1,2-0,25)</t>
  </si>
  <si>
    <t xml:space="preserve">Kamenivo/písek : </t>
  </si>
  <si>
    <t xml:space="preserve">tl. 250mm : </t>
  </si>
  <si>
    <t xml:space="preserve">délka = 28,6+2,3 m : </t>
  </si>
  <si>
    <t>0,35*0,25*(28,6+2,3)</t>
  </si>
  <si>
    <t xml:space="preserve">odvoz = objem kameniva : </t>
  </si>
  <si>
    <t>Odkaz na mn. položky pořadí 7 : 2,70375</t>
  </si>
  <si>
    <t>583317004R</t>
  </si>
  <si>
    <t>Kamenivo těžené frakce  0/32 B Jihomor. kraj</t>
  </si>
  <si>
    <t xml:space="preserve">  Kamenivo/písek : </t>
  </si>
  <si>
    <t xml:space="preserve">  tl. 250mm : </t>
  </si>
  <si>
    <t xml:space="preserve">  délka = 28,6+2,3 m : </t>
  </si>
  <si>
    <t xml:space="preserve">  0,35*0,25*(28,6+2,3)</t>
  </si>
  <si>
    <t>2,71*1800*0,001</t>
  </si>
  <si>
    <t>28,6*0,35</t>
  </si>
  <si>
    <t>2,3*0,35</t>
  </si>
  <si>
    <t>Odkaz na mn. položky pořadí 12 : 11,01100</t>
  </si>
  <si>
    <t>Odkaz na mn. položky pořadí 15 : 11,01100*0,03</t>
  </si>
  <si>
    <t>Odkaz na mn. položky pořadí 12 : 11,01133*0,015</t>
  </si>
  <si>
    <t>Odkaz na mn. položky pořadí 12 : 11,01000*0,002</t>
  </si>
  <si>
    <t>919735113R00</t>
  </si>
  <si>
    <t>Řezání stávajícího živičného krytu tl. 10 - 15 cm</t>
  </si>
  <si>
    <t>2,3*2</t>
  </si>
  <si>
    <t>113108315R00</t>
  </si>
  <si>
    <t>Odstranění asfaltové vrstvy pl. do 50 m2, tl.15 cm</t>
  </si>
  <si>
    <t>2,3*0,50</t>
  </si>
  <si>
    <t>113107515R00</t>
  </si>
  <si>
    <t>Odstranění podkladu pl. 50 m2,kam.drcené tl.15 cm</t>
  </si>
  <si>
    <t>Odkaz na mn. položky pořadí 21 : 1,15000</t>
  </si>
  <si>
    <t>113107320R00</t>
  </si>
  <si>
    <t>Odstranění podkladu pl. 50 m2,kam.těžené tl.20 cm</t>
  </si>
  <si>
    <t>573000010RA0</t>
  </si>
  <si>
    <t>Komunikace obslužná z obalovaného kameniva</t>
  </si>
  <si>
    <t>Agregovaná položka</t>
  </si>
  <si>
    <t>POL2_</t>
  </si>
  <si>
    <t>podklad z hrubého kameniva   20 cm</t>
  </si>
  <si>
    <t>podklad ze štěrkodrti                20 cm</t>
  </si>
  <si>
    <t>obalované kamenivo                10 cm</t>
  </si>
  <si>
    <t>celkem                                      50 cm</t>
  </si>
  <si>
    <t xml:space="preserve">zapravené po výkopu : </t>
  </si>
  <si>
    <t>919721211R00x</t>
  </si>
  <si>
    <t>D+M: asfaltová pružná zálivka (dle PD)</t>
  </si>
  <si>
    <t>Odkaz na mn. položky pořadí 20 : 4,60000*2</t>
  </si>
  <si>
    <t>Přesun hmot, pozemní komunikace</t>
  </si>
  <si>
    <t>M21000000x01</t>
  </si>
  <si>
    <t>Kabel CYKY 5x16 mm, včetně dodávky a montáže</t>
  </si>
  <si>
    <t>POL1_9</t>
  </si>
  <si>
    <t>M21000000x02</t>
  </si>
  <si>
    <t>Kabel CYKY 4x70 mm, včetně dodávky a montáže</t>
  </si>
  <si>
    <t>M21000000x03</t>
  </si>
  <si>
    <t>Kabel CYKY 5x70 mm, včetně dodávky a montáže</t>
  </si>
  <si>
    <t>M21000000x04</t>
  </si>
  <si>
    <t>Ukončení a zapojení vodiče ve svorce</t>
  </si>
  <si>
    <t>ks</t>
  </si>
  <si>
    <t>M21000000x05</t>
  </si>
  <si>
    <t>Rozpojovací skříň SR522 dle projektové dokumentace, pilíř, včetně pojistkové sady, včetně dodávky a montáže</t>
  </si>
  <si>
    <t>POL3_0</t>
  </si>
  <si>
    <t>M21000000x06</t>
  </si>
  <si>
    <t>Vystrojený elektroměrový rozváděč dle projektové dokumentace, pilíř, jištění 3x63 A/B, E.GD</t>
  </si>
  <si>
    <t>M21000000x07</t>
  </si>
  <si>
    <t>PVC chránička prům. 110 mm, včetně montáže</t>
  </si>
  <si>
    <t>M21000000x08</t>
  </si>
  <si>
    <t>PVC chránička prům. 63 mm, včetně montáže</t>
  </si>
  <si>
    <t>M21000000x09</t>
  </si>
  <si>
    <t>FeZn 30x4, včetně montáže</t>
  </si>
  <si>
    <t>M21000000x10</t>
  </si>
  <si>
    <t>FeZn 10 (0,62 kg/m), včetně montáže</t>
  </si>
  <si>
    <t>M21000000x11</t>
  </si>
  <si>
    <t>Spojovací svorka pásek-drát, včetně montáže</t>
  </si>
  <si>
    <t>M21000000x12</t>
  </si>
  <si>
    <t>Gumo-asfaltový sprej</t>
  </si>
  <si>
    <t>M21000000x13</t>
  </si>
  <si>
    <t>Revize</t>
  </si>
  <si>
    <t>kpl</t>
  </si>
  <si>
    <t>M21000000x14</t>
  </si>
  <si>
    <t>Úklid</t>
  </si>
  <si>
    <t>M21000000x15</t>
  </si>
  <si>
    <t>Podružný elektroinstalační materiál</t>
  </si>
  <si>
    <t>M21000000x16</t>
  </si>
  <si>
    <t>Mimostaveništní doprava, přesun hmot a PPV</t>
  </si>
  <si>
    <t>460490012RT1</t>
  </si>
  <si>
    <t>Fólie výstražná z PVC, šířka 33 cm dodávka + montáž</t>
  </si>
  <si>
    <t>28,6</t>
  </si>
  <si>
    <t>2,3</t>
  </si>
  <si>
    <t>Koeficient spád, rezerva: 0,1</t>
  </si>
  <si>
    <t>979087311R00</t>
  </si>
  <si>
    <t>Vodorovné přemístění suti nošením do 10 m</t>
  </si>
  <si>
    <t>Přesun suti</t>
  </si>
  <si>
    <t>POL8_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</si>
  <si>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</si>
  <si>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</si>
  <si>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</si>
  <si>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979094211R00</t>
  </si>
  <si>
    <t>Nakládání nebo překládání vybourané suti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</si>
  <si>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</si>
  <si>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</si>
  <si>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</si>
  <si>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</si>
  <si>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</si>
  <si>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</si>
  <si>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>Poplatek za uložení suti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</si>
  <si>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</si>
  <si>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</si>
  <si>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</si>
  <si>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</si>
  <si>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</si>
  <si>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</si>
  <si>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005111021R</t>
  </si>
  <si>
    <t>Vytyčení inženýrských sítí</t>
  </si>
  <si>
    <t>POL99_</t>
  </si>
  <si>
    <t>Zaměření a vytýčení stávajících inženýrských sítí v místě stavby z hlediska jejich ochrany při provádění stavby.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</si>
  <si>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</si>
  <si>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</si>
  <si>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</si>
  <si>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Nabíjecí stanice TEPLÁRNY BRNO,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</si>
</sst>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164" fontId="23" fillId="0" borderId="0" xfId="0" applyNumberFormat="1" applyFont="1" applyBorder="1" applyAlignment="1">
      <alignment horizontal="center" vertical="top" wrapText="1" shrinkToFit="1"/>
    </xf>
    <xf numFmtId="164" fontId="23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4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164" fontId="23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49" fontId="17" fillId="0" borderId="45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21" fillId="0" borderId="18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1" fillId="0" borderId="0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V8" sqref="V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5"/>
  <sheetViews>
    <sheetView showGridLines="0" tabSelected="1" topLeftCell="B1" zoomScaleNormal="100" zoomScaleSheetLayoutView="75" workbookViewId="0">
      <selection activeCell="B46" sqref="B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76" t="s">
        <v>24</v>
      </c>
      <c r="C2" s="77"/>
      <c r="D2" s="78" t="s">
        <v>43</v>
      </c>
      <c r="E2" s="213" t="s">
        <v>388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79"/>
      <c r="C3" s="77"/>
      <c r="D3" s="80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81"/>
      <c r="C4" s="82"/>
      <c r="D4" s="83"/>
      <c r="E4" s="226"/>
      <c r="F4" s="226"/>
      <c r="G4" s="226"/>
      <c r="H4" s="226"/>
      <c r="I4" s="226"/>
      <c r="J4" s="227"/>
    </row>
    <row r="5" spans="1:15" ht="24" customHeight="1" x14ac:dyDescent="0.2">
      <c r="A5" s="2"/>
      <c r="B5" s="31" t="s">
        <v>23</v>
      </c>
      <c r="D5" s="230"/>
      <c r="E5" s="231"/>
      <c r="F5" s="231"/>
      <c r="G5" s="23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32"/>
      <c r="E6" s="233"/>
      <c r="F6" s="233"/>
      <c r="G6" s="23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4"/>
      <c r="F7" s="235"/>
      <c r="G7" s="23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5"/>
      <c r="E12" s="225"/>
      <c r="F12" s="225"/>
      <c r="G12" s="225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8"/>
      <c r="F13" s="229"/>
      <c r="G13" s="22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SUMIF(F61:F71,A16,I61:I71)+SUMIF(F61:F71,"PSU",I61:I71)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SUMIF(F61:F71,A17,I61:I71)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SUMIF(F61:F71,A18,I61:I71)</f>
        <v>0</v>
      </c>
      <c r="J18" s="212"/>
    </row>
    <row r="19" spans="1:10" ht="23.25" customHeight="1" x14ac:dyDescent="0.2">
      <c r="A19" s="139" t="s">
        <v>75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SUMIF(F61:F71,A19,I61:I71)</f>
        <v>0</v>
      </c>
      <c r="J19" s="212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SUMIF(F61:F71,A20,I61:I71)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23"/>
      <c r="F21" s="224"/>
      <c r="G21" s="223"/>
      <c r="H21" s="224"/>
      <c r="I21" s="223">
        <f>SUM(I16:J20)</f>
        <v>0</v>
      </c>
      <c r="J21" s="24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9">
        <f>ZakladDPHSniVypocet</f>
        <v>0</v>
      </c>
      <c r="H23" s="240"/>
      <c r="I23" s="24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7">
        <f>A23</f>
        <v>0</v>
      </c>
      <c r="H24" s="238"/>
      <c r="I24" s="23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9">
        <f>ZakladDPHZaklVypocet</f>
        <v>0</v>
      </c>
      <c r="H25" s="240"/>
      <c r="I25" s="24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43">
        <f>ZakladDPHSniVypocet+ZakladDPHZaklVypocet</f>
        <v>0</v>
      </c>
      <c r="H28" s="243"/>
      <c r="I28" s="24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42">
        <f>A27</f>
        <v>0</v>
      </c>
      <c r="H29" s="242"/>
      <c r="I29" s="242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244"/>
      <c r="E34" s="245"/>
      <c r="G34" s="246"/>
      <c r="H34" s="247"/>
      <c r="I34" s="247"/>
      <c r="J34" s="25"/>
    </row>
    <row r="35" spans="1:52" ht="12.75" customHeight="1" x14ac:dyDescent="0.2">
      <c r="A35" s="2"/>
      <c r="B35" s="2"/>
      <c r="D35" s="236" t="s">
        <v>2</v>
      </c>
      <c r="E35" s="23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52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52" ht="25.5" hidden="1" customHeight="1" x14ac:dyDescent="0.2">
      <c r="A39" s="88">
        <v>1</v>
      </c>
      <c r="B39" s="98" t="s">
        <v>44</v>
      </c>
      <c r="C39" s="248"/>
      <c r="D39" s="248"/>
      <c r="E39" s="248"/>
      <c r="F39" s="99">
        <f>'22-002.16 A01 Pol'!AE175+'22-002.16 E01 Pol'!AE199+'22-002.16 O01 Pol'!AE17</f>
        <v>0</v>
      </c>
      <c r="G39" s="100">
        <f>'22-002.16 A01 Pol'!AF175+'22-002.16 E01 Pol'!AF199+'22-002.16 O01 Pol'!AF17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52" ht="25.5" customHeight="1" x14ac:dyDescent="0.2">
      <c r="A40" s="88">
        <v>2</v>
      </c>
      <c r="B40" s="103" t="s">
        <v>45</v>
      </c>
      <c r="C40" s="249" t="s">
        <v>46</v>
      </c>
      <c r="D40" s="249"/>
      <c r="E40" s="249"/>
      <c r="F40" s="104">
        <f>'22-002.16 A01 Pol'!AE175+'22-002.16 E01 Pol'!AE199+'22-002.16 O01 Pol'!AE17</f>
        <v>0</v>
      </c>
      <c r="G40" s="105">
        <f>'22-002.16 A01 Pol'!AF175+'22-002.16 E01 Pol'!AF199+'22-002.16 O01 Pol'!AF17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52" ht="25.5" customHeight="1" x14ac:dyDescent="0.2">
      <c r="A41" s="88">
        <v>3</v>
      </c>
      <c r="B41" s="107" t="s">
        <v>47</v>
      </c>
      <c r="C41" s="248" t="s">
        <v>48</v>
      </c>
      <c r="D41" s="248"/>
      <c r="E41" s="248"/>
      <c r="F41" s="108">
        <f>'22-002.16 A01 Pol'!AE175</f>
        <v>0</v>
      </c>
      <c r="G41" s="101">
        <f>'22-002.16 A01 Pol'!AF175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52" ht="25.5" customHeight="1" x14ac:dyDescent="0.2">
      <c r="A42" s="88">
        <v>3</v>
      </c>
      <c r="B42" s="107" t="s">
        <v>49</v>
      </c>
      <c r="C42" s="248" t="s">
        <v>50</v>
      </c>
      <c r="D42" s="248"/>
      <c r="E42" s="248"/>
      <c r="F42" s="108">
        <f>'22-002.16 E01 Pol'!AE199</f>
        <v>0</v>
      </c>
      <c r="G42" s="101">
        <f>'22-002.16 E01 Pol'!AF199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52" ht="25.5" customHeight="1" x14ac:dyDescent="0.2">
      <c r="A43" s="88">
        <v>3</v>
      </c>
      <c r="B43" s="107" t="s">
        <v>51</v>
      </c>
      <c r="C43" s="248" t="s">
        <v>52</v>
      </c>
      <c r="D43" s="248"/>
      <c r="E43" s="248"/>
      <c r="F43" s="108">
        <f>'22-002.16 O01 Pol'!AE17</f>
        <v>0</v>
      </c>
      <c r="G43" s="101">
        <f>'22-002.16 O01 Pol'!AF17</f>
        <v>0</v>
      </c>
      <c r="H43" s="101">
        <f>(F43*SazbaDPH1/100)+(G43*SazbaDPH2/100)</f>
        <v>0</v>
      </c>
      <c r="I43" s="101">
        <f>F43+G43+H43</f>
        <v>0</v>
      </c>
      <c r="J43" s="102" t="str">
        <f>IF(_xlfn.SINGLE(CenaCelkemVypocet)=0,"",I43/_xlfn.SINGLE(CenaCelkemVypocet)*100)</f>
        <v/>
      </c>
    </row>
    <row r="44" spans="1:52" ht="25.5" customHeight="1" x14ac:dyDescent="0.2">
      <c r="A44" s="88"/>
      <c r="B44" s="250" t="s">
        <v>53</v>
      </c>
      <c r="C44" s="251"/>
      <c r="D44" s="251"/>
      <c r="E44" s="252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0">
        <f>SUMIF(A39:A43,"=1",I39:I43)</f>
        <v>0</v>
      </c>
      <c r="J44" s="111">
        <f>SUMIF(A39:A43,"=1",J39:J43)</f>
        <v>0</v>
      </c>
    </row>
    <row r="46" spans="1:52" x14ac:dyDescent="0.2">
      <c r="A46" t="s">
        <v>55</v>
      </c>
    </row>
    <row r="47" spans="1:52" ht="51" x14ac:dyDescent="0.2">
      <c r="B47" s="253" t="s">
        <v>56</v>
      </c>
      <c r="C47" s="253"/>
      <c r="D47" s="253"/>
      <c r="E47" s="253"/>
      <c r="F47" s="253"/>
      <c r="G47" s="253"/>
      <c r="H47" s="253"/>
      <c r="I47" s="253"/>
      <c r="J47" s="253"/>
      <c r="AZ47" s="120" t="str">
        <f>B47</f>
        <v>Podkladem pro soupis prací dodávek a služeb je dokumentace nižšího stupně než dokumentace pro provedení stavby v rozsahu dle vyhlášky č.499/2006 Sb. Z toho důvodu je soupis prací, dodávek a služeb orientační a slouží pouze pro výběr zhotovitele (neslouží pro účely čerpání dle zjišťovacích protokolů). Neslouží pro veřejnou soutěž dle vyhlášky č. 169/2016 Sb.</v>
      </c>
    </row>
    <row r="49" spans="1:52" ht="51" x14ac:dyDescent="0.2">
      <c r="B49" s="253" t="s">
        <v>57</v>
      </c>
      <c r="C49" s="253"/>
      <c r="D49" s="253"/>
      <c r="E49" s="253"/>
      <c r="F49" s="253"/>
      <c r="G49" s="253"/>
      <c r="H49" s="253"/>
      <c r="I49" s="253"/>
      <c r="J49" s="253"/>
      <c r="AZ49" s="120" t="str">
        <f>B49</f>
        <v>Účelem tohoto soupisu je zabezpečit obsahovou shodu všech nabídkových cen a usnadnit následné posouzení předložených cenových nabídek. Předpokládá se, že dodavatel před zpracováním cenové nabídky pečlivě prostuduje všechny pokyny a podmínky pro zpracování nabídkové ceny obsažené v zadávacích podmínkách a bude se jimi při zpracování nabídkové ceny řídit.</v>
      </c>
    </row>
    <row r="51" spans="1:52" ht="76.5" x14ac:dyDescent="0.2">
      <c r="B51" s="253" t="s">
        <v>58</v>
      </c>
      <c r="C51" s="253"/>
      <c r="D51" s="253"/>
      <c r="E51" s="253"/>
      <c r="F51" s="253"/>
      <c r="G51" s="253"/>
      <c r="H51" s="253"/>
      <c r="I51" s="253"/>
      <c r="J51" s="253"/>
      <c r="AZ51" s="120" t="str">
        <f>B51</f>
        <v>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Jakýkoliv rozpor mezi PD a soupisem prací, dodávek a služeb je nutné na základě důsledné kontroly zhotovitelem neprodleně oznámit.</v>
      </c>
    </row>
    <row r="53" spans="1:52" ht="51" x14ac:dyDescent="0.2">
      <c r="B53" s="253" t="s">
        <v>59</v>
      </c>
      <c r="C53" s="253"/>
      <c r="D53" s="253"/>
      <c r="E53" s="253"/>
      <c r="F53" s="253"/>
      <c r="G53" s="253"/>
      <c r="H53" s="253"/>
      <c r="I53" s="253"/>
      <c r="J53" s="253"/>
      <c r="AZ53" s="120" t="str">
        <f>B53</f>
        <v>Položky označené D+M (dodávka + montáž) se oceňují včetně přesunu hmot. Ostatní vlastní položky jsou založeny na cenové soustavě RTS. Veškeré prvky a konstrukce (D+M) se oceňují jako kompletní, včetně detailů, pomocných prací (vysekání drážek, doklínkování, vysekání kapes, lože, obsyp, zásyp, výkop, seřízení, revize, doplňků, příslušenství, povrchové úpravy apod.).</v>
      </c>
    </row>
    <row r="55" spans="1:52" ht="38.25" x14ac:dyDescent="0.2">
      <c r="B55" s="253" t="s">
        <v>60</v>
      </c>
      <c r="C55" s="253"/>
      <c r="D55" s="253"/>
      <c r="E55" s="253"/>
      <c r="F55" s="253"/>
      <c r="G55" s="253"/>
      <c r="H55" s="253"/>
      <c r="I55" s="253"/>
      <c r="J55" s="253"/>
      <c r="AZ55" s="120" t="str">
        <f>B55</f>
        <v>Zhotovitel doplní poskytnuté informace svými vlastními znalostmi a zkušenostmi tak, aby mohl připravit nabídku a je plnou Zhotovitelovou zodpovědností učinit potřebné dotazy, jak to pro tento účel považuje za nutné.</v>
      </c>
    </row>
    <row r="58" spans="1:52" ht="15.75" x14ac:dyDescent="0.25">
      <c r="B58" s="121" t="s">
        <v>61</v>
      </c>
    </row>
    <row r="60" spans="1:52" ht="25.5" customHeight="1" x14ac:dyDescent="0.2">
      <c r="A60" s="123"/>
      <c r="B60" s="126" t="s">
        <v>18</v>
      </c>
      <c r="C60" s="126" t="s">
        <v>6</v>
      </c>
      <c r="D60" s="127"/>
      <c r="E60" s="127"/>
      <c r="F60" s="128" t="s">
        <v>62</v>
      </c>
      <c r="G60" s="128"/>
      <c r="H60" s="128"/>
      <c r="I60" s="128" t="s">
        <v>31</v>
      </c>
      <c r="J60" s="128" t="s">
        <v>0</v>
      </c>
    </row>
    <row r="61" spans="1:52" ht="36.75" customHeight="1" x14ac:dyDescent="0.2">
      <c r="A61" s="124"/>
      <c r="B61" s="129" t="s">
        <v>63</v>
      </c>
      <c r="C61" s="254" t="s">
        <v>64</v>
      </c>
      <c r="D61" s="255"/>
      <c r="E61" s="255"/>
      <c r="F61" s="135" t="s">
        <v>26</v>
      </c>
      <c r="G61" s="136"/>
      <c r="H61" s="136"/>
      <c r="I61" s="136">
        <f>'22-002.16 A01 Pol'!G8+'22-002.16 E01 Pol'!G8</f>
        <v>0</v>
      </c>
      <c r="J61" s="133" t="str">
        <f>IF(I72=0,"",I61/I72*100)</f>
        <v/>
      </c>
    </row>
    <row r="62" spans="1:52" ht="36.75" customHeight="1" x14ac:dyDescent="0.2">
      <c r="A62" s="124"/>
      <c r="B62" s="129" t="s">
        <v>65</v>
      </c>
      <c r="C62" s="254" t="s">
        <v>66</v>
      </c>
      <c r="D62" s="255"/>
      <c r="E62" s="255"/>
      <c r="F62" s="135" t="s">
        <v>26</v>
      </c>
      <c r="G62" s="136"/>
      <c r="H62" s="136"/>
      <c r="I62" s="136">
        <f>'22-002.16 A01 Pol'!G110</f>
        <v>0</v>
      </c>
      <c r="J62" s="133" t="str">
        <f>IF(I72=0,"",I62/I72*100)</f>
        <v/>
      </c>
    </row>
    <row r="63" spans="1:52" ht="36.75" customHeight="1" x14ac:dyDescent="0.2">
      <c r="A63" s="124"/>
      <c r="B63" s="129" t="s">
        <v>67</v>
      </c>
      <c r="C63" s="254" t="s">
        <v>68</v>
      </c>
      <c r="D63" s="255"/>
      <c r="E63" s="255"/>
      <c r="F63" s="135" t="s">
        <v>26</v>
      </c>
      <c r="G63" s="136"/>
      <c r="H63" s="136"/>
      <c r="I63" s="136">
        <f>'22-002.16 A01 Pol'!G130+'22-002.16 E01 Pol'!G146</f>
        <v>0</v>
      </c>
      <c r="J63" s="133" t="str">
        <f>IF(I72=0,"",I63/I72*100)</f>
        <v/>
      </c>
    </row>
    <row r="64" spans="1:52" ht="36.75" customHeight="1" x14ac:dyDescent="0.2">
      <c r="A64" s="124"/>
      <c r="B64" s="129" t="s">
        <v>69</v>
      </c>
      <c r="C64" s="254" t="s">
        <v>70</v>
      </c>
      <c r="D64" s="255"/>
      <c r="E64" s="255"/>
      <c r="F64" s="135" t="s">
        <v>26</v>
      </c>
      <c r="G64" s="136"/>
      <c r="H64" s="136"/>
      <c r="I64" s="136">
        <f>'22-002.16 A01 Pol'!G152+'22-002.16 E01 Pol'!G155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71</v>
      </c>
      <c r="C65" s="254" t="s">
        <v>72</v>
      </c>
      <c r="D65" s="255"/>
      <c r="E65" s="255"/>
      <c r="F65" s="135" t="s">
        <v>26</v>
      </c>
      <c r="G65" s="136"/>
      <c r="H65" s="136"/>
      <c r="I65" s="136">
        <f>'22-002.16 A01 Pol'!G167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73</v>
      </c>
      <c r="C66" s="254" t="s">
        <v>74</v>
      </c>
      <c r="D66" s="255"/>
      <c r="E66" s="255"/>
      <c r="F66" s="135" t="s">
        <v>26</v>
      </c>
      <c r="G66" s="136"/>
      <c r="H66" s="136"/>
      <c r="I66" s="136">
        <f>'22-002.16 A01 Pol'!G172+'22-002.16 E01 Pol'!G160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75</v>
      </c>
      <c r="C67" s="254" t="s">
        <v>29</v>
      </c>
      <c r="D67" s="255"/>
      <c r="E67" s="255"/>
      <c r="F67" s="135" t="s">
        <v>26</v>
      </c>
      <c r="G67" s="136"/>
      <c r="H67" s="136"/>
      <c r="I67" s="136">
        <f>'22-002.16 O01 Pol'!G8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76</v>
      </c>
      <c r="C68" s="254" t="s">
        <v>77</v>
      </c>
      <c r="D68" s="255"/>
      <c r="E68" s="255"/>
      <c r="F68" s="135" t="s">
        <v>28</v>
      </c>
      <c r="G68" s="136"/>
      <c r="H68" s="136"/>
      <c r="I68" s="136">
        <f>'22-002.16 E01 Pol'!G162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78</v>
      </c>
      <c r="C69" s="254" t="s">
        <v>79</v>
      </c>
      <c r="D69" s="255"/>
      <c r="E69" s="255"/>
      <c r="F69" s="135" t="s">
        <v>28</v>
      </c>
      <c r="G69" s="136"/>
      <c r="H69" s="136"/>
      <c r="I69" s="136">
        <f>'22-002.16 E01 Pol'!G179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80</v>
      </c>
      <c r="C70" s="254" t="s">
        <v>81</v>
      </c>
      <c r="D70" s="255"/>
      <c r="E70" s="255"/>
      <c r="F70" s="135" t="s">
        <v>82</v>
      </c>
      <c r="G70" s="136"/>
      <c r="H70" s="136"/>
      <c r="I70" s="136">
        <f>'22-002.16 E01 Pol'!G189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83</v>
      </c>
      <c r="C71" s="254" t="s">
        <v>30</v>
      </c>
      <c r="D71" s="255"/>
      <c r="E71" s="255"/>
      <c r="F71" s="135" t="s">
        <v>83</v>
      </c>
      <c r="G71" s="136"/>
      <c r="H71" s="136"/>
      <c r="I71" s="136">
        <f>'22-002.16 O01 Pol'!G13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/>
      <c r="H72" s="138"/>
      <c r="I72" s="138">
        <f>SUM(I61:I71)</f>
        <v>0</v>
      </c>
      <c r="J72" s="134">
        <f>SUM(J61:J71)</f>
        <v>0</v>
      </c>
    </row>
    <row r="73" spans="1:10" x14ac:dyDescent="0.2">
      <c r="F73" s="86"/>
      <c r="G73" s="86"/>
      <c r="H73" s="86"/>
      <c r="I73" s="86"/>
      <c r="J73" s="87"/>
    </row>
    <row r="74" spans="1:10" x14ac:dyDescent="0.2">
      <c r="F74" s="86"/>
      <c r="G74" s="86"/>
      <c r="H74" s="86"/>
      <c r="I74" s="86"/>
      <c r="J74" s="87"/>
    </row>
    <row r="75" spans="1:10" x14ac:dyDescent="0.2">
      <c r="F75" s="86"/>
      <c r="G75" s="86"/>
      <c r="H75" s="86"/>
      <c r="I75" s="86"/>
      <c r="J75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70:E70"/>
    <mergeCell ref="C71:E71"/>
    <mergeCell ref="C65:E65"/>
    <mergeCell ref="C66:E66"/>
    <mergeCell ref="C67:E67"/>
    <mergeCell ref="C68:E68"/>
    <mergeCell ref="C69:E69"/>
    <mergeCell ref="B55:J55"/>
    <mergeCell ref="C61:E61"/>
    <mergeCell ref="C62:E62"/>
    <mergeCell ref="C63:E63"/>
    <mergeCell ref="C64:E64"/>
    <mergeCell ref="B44:E44"/>
    <mergeCell ref="B47:J47"/>
    <mergeCell ref="B49:J49"/>
    <mergeCell ref="B51:J51"/>
    <mergeCell ref="B53:J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50" t="s">
        <v>8</v>
      </c>
      <c r="B2" s="49"/>
      <c r="C2" s="258"/>
      <c r="D2" s="258"/>
      <c r="E2" s="258"/>
      <c r="F2" s="258"/>
      <c r="G2" s="259"/>
    </row>
    <row r="3" spans="1:7" ht="24.95" customHeight="1" x14ac:dyDescent="0.2">
      <c r="A3" s="50" t="s">
        <v>9</v>
      </c>
      <c r="B3" s="49"/>
      <c r="C3" s="258"/>
      <c r="D3" s="258"/>
      <c r="E3" s="258"/>
      <c r="F3" s="258"/>
      <c r="G3" s="259"/>
    </row>
    <row r="4" spans="1:7" ht="24.95" customHeight="1" x14ac:dyDescent="0.2">
      <c r="A4" s="50" t="s">
        <v>10</v>
      </c>
      <c r="B4" s="49"/>
      <c r="C4" s="258"/>
      <c r="D4" s="258"/>
      <c r="E4" s="258"/>
      <c r="F4" s="258"/>
      <c r="G4" s="25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05412-CA2A-46F0-AC24-3863144C00EA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388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47</v>
      </c>
      <c r="C4" s="280" t="s">
        <v>48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SUMIF(AG9:AG109,"&lt;&gt;NOR",G9:G109)</f>
        <v>0</v>
      </c>
      <c r="H8" s="173"/>
      <c r="I8" s="173">
        <f>SUM(I9:I109)</f>
        <v>0</v>
      </c>
      <c r="J8" s="173"/>
      <c r="K8" s="173">
        <f>SUM(K9:K109)</f>
        <v>0</v>
      </c>
      <c r="L8" s="173"/>
      <c r="M8" s="173">
        <f>SUM(M9:M109)</f>
        <v>0</v>
      </c>
      <c r="N8" s="173"/>
      <c r="O8" s="173">
        <f>SUM(O9:O109)</f>
        <v>0.06</v>
      </c>
      <c r="P8" s="173"/>
      <c r="Q8" s="173">
        <f>SUM(Q9:Q109)</f>
        <v>0</v>
      </c>
      <c r="R8" s="173"/>
      <c r="S8" s="173"/>
      <c r="T8" s="174"/>
      <c r="U8" s="168"/>
      <c r="V8" s="168">
        <f>SUM(V9:V109)</f>
        <v>2.7699999999999991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0.1056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117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119</v>
      </c>
      <c r="D11" s="158"/>
      <c r="E11" s="159">
        <v>9.6000000000000002E-2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120</v>
      </c>
      <c r="D12" s="160"/>
      <c r="E12" s="161">
        <v>9.6000000000000002E-2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1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8" t="s">
        <v>121</v>
      </c>
      <c r="D13" s="162"/>
      <c r="E13" s="163">
        <v>9.5999999999999992E-3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4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0.35580000000000001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1.66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117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124</v>
      </c>
      <c r="D16" s="158"/>
      <c r="E16" s="159">
        <v>0.12479999999999999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120</v>
      </c>
      <c r="D17" s="160"/>
      <c r="E17" s="161">
        <v>0.12479999999999999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1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125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126</v>
      </c>
      <c r="D19" s="158"/>
      <c r="E19" s="159">
        <v>0.20100000000000001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127</v>
      </c>
      <c r="D20" s="158"/>
      <c r="E20" s="159">
        <v>0.03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0.23100000000000001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128</v>
      </c>
      <c r="C22" s="185" t="s">
        <v>129</v>
      </c>
      <c r="D22" s="177" t="s">
        <v>113</v>
      </c>
      <c r="E22" s="178">
        <v>0.35580000000000001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0.24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132</v>
      </c>
      <c r="D24" s="158"/>
      <c r="E24" s="159">
        <v>0.35580000000000001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0.35580000000000001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4</v>
      </c>
      <c r="B26" s="176" t="s">
        <v>133</v>
      </c>
      <c r="C26" s="185" t="s">
        <v>134</v>
      </c>
      <c r="D26" s="177" t="s">
        <v>113</v>
      </c>
      <c r="E26" s="178">
        <v>0.35580000000000001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114</v>
      </c>
      <c r="T26" s="181" t="s">
        <v>114</v>
      </c>
      <c r="U26" s="157">
        <v>0.59099999999999997</v>
      </c>
      <c r="V26" s="157">
        <f>ROUND(E26*U26,2)</f>
        <v>0.21</v>
      </c>
      <c r="W26" s="157"/>
      <c r="X26" s="157" t="s">
        <v>115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131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132</v>
      </c>
      <c r="D28" s="158"/>
      <c r="E28" s="159">
        <v>0.35580000000000001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5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120</v>
      </c>
      <c r="D29" s="160"/>
      <c r="E29" s="161">
        <v>0.35580000000000001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1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5</v>
      </c>
      <c r="B30" s="176" t="s">
        <v>135</v>
      </c>
      <c r="C30" s="185" t="s">
        <v>136</v>
      </c>
      <c r="D30" s="177" t="s">
        <v>113</v>
      </c>
      <c r="E30" s="178">
        <v>0.46139999999999998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80">
        <v>0</v>
      </c>
      <c r="O30" s="180">
        <f>ROUND(E30*N30,2)</f>
        <v>0</v>
      </c>
      <c r="P30" s="180">
        <v>0</v>
      </c>
      <c r="Q30" s="180">
        <f>ROUND(E30*P30,2)</f>
        <v>0</v>
      </c>
      <c r="R30" s="180"/>
      <c r="S30" s="180" t="s">
        <v>114</v>
      </c>
      <c r="T30" s="181" t="s">
        <v>114</v>
      </c>
      <c r="U30" s="157">
        <v>0.65200000000000002</v>
      </c>
      <c r="V30" s="157">
        <f>ROUND(E30*U30,2)</f>
        <v>0.3</v>
      </c>
      <c r="W30" s="157"/>
      <c r="X30" s="157" t="s">
        <v>115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6" t="s">
        <v>131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132</v>
      </c>
      <c r="D32" s="158"/>
      <c r="E32" s="159">
        <v>0.35580000000000001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137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6" t="s">
        <v>138</v>
      </c>
      <c r="D34" s="158"/>
      <c r="E34" s="159">
        <v>0.1056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120</v>
      </c>
      <c r="D35" s="160"/>
      <c r="E35" s="161">
        <v>0.46139999999999998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1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6</v>
      </c>
      <c r="B36" s="176" t="s">
        <v>139</v>
      </c>
      <c r="C36" s="185" t="s">
        <v>140</v>
      </c>
      <c r="D36" s="177" t="s">
        <v>113</v>
      </c>
      <c r="E36" s="178">
        <v>0.46139999999999998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80">
        <v>0</v>
      </c>
      <c r="O36" s="180">
        <f>ROUND(E36*N36,2)</f>
        <v>0</v>
      </c>
      <c r="P36" s="180">
        <v>0</v>
      </c>
      <c r="Q36" s="180">
        <f>ROUND(E36*P36,2)</f>
        <v>0</v>
      </c>
      <c r="R36" s="180"/>
      <c r="S36" s="180" t="s">
        <v>114</v>
      </c>
      <c r="T36" s="181" t="s">
        <v>114</v>
      </c>
      <c r="U36" s="157">
        <v>3.1E-2</v>
      </c>
      <c r="V36" s="157">
        <f>ROUND(E36*U36,2)</f>
        <v>0.01</v>
      </c>
      <c r="W36" s="157"/>
      <c r="X36" s="157" t="s">
        <v>115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130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55"/>
      <c r="B37" s="156"/>
      <c r="C37" s="274" t="s">
        <v>141</v>
      </c>
      <c r="D37" s="275"/>
      <c r="E37" s="275"/>
      <c r="F37" s="275"/>
      <c r="G37" s="275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142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82" t="str">
        <f>C37</f>
        <v>Uložení sypaniny do násypů nebo na skládku s rozprostřením sypaniny ve vrstvách a s hrubým urovnáním.</v>
      </c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131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6" t="s">
        <v>132</v>
      </c>
      <c r="D39" s="158"/>
      <c r="E39" s="159">
        <v>0.35580000000000001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6" t="s">
        <v>137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138</v>
      </c>
      <c r="D41" s="158"/>
      <c r="E41" s="159">
        <v>0.1056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5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120</v>
      </c>
      <c r="D42" s="160"/>
      <c r="E42" s="161">
        <v>0.46139999999999998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1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5">
        <v>7</v>
      </c>
      <c r="B43" s="176" t="s">
        <v>143</v>
      </c>
      <c r="C43" s="185" t="s">
        <v>144</v>
      </c>
      <c r="D43" s="177" t="s">
        <v>113</v>
      </c>
      <c r="E43" s="178">
        <v>0.35580000000000001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80">
        <v>0</v>
      </c>
      <c r="O43" s="180">
        <f>ROUND(E43*N43,2)</f>
        <v>0</v>
      </c>
      <c r="P43" s="180">
        <v>0</v>
      </c>
      <c r="Q43" s="180">
        <f>ROUND(E43*P43,2)</f>
        <v>0</v>
      </c>
      <c r="R43" s="180"/>
      <c r="S43" s="180" t="s">
        <v>114</v>
      </c>
      <c r="T43" s="181" t="s">
        <v>114</v>
      </c>
      <c r="U43" s="157">
        <v>1.0999999999999999E-2</v>
      </c>
      <c r="V43" s="157">
        <f>ROUND(E43*U43,2)</f>
        <v>0</v>
      </c>
      <c r="W43" s="157"/>
      <c r="X43" s="157" t="s">
        <v>115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130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6" t="s">
        <v>131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6" t="s">
        <v>132</v>
      </c>
      <c r="D45" s="158"/>
      <c r="E45" s="159">
        <v>0.35580000000000001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120</v>
      </c>
      <c r="D46" s="160"/>
      <c r="E46" s="161">
        <v>0.35580000000000001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8</v>
      </c>
      <c r="B47" s="176" t="s">
        <v>145</v>
      </c>
      <c r="C47" s="185" t="s">
        <v>146</v>
      </c>
      <c r="D47" s="177" t="s">
        <v>113</v>
      </c>
      <c r="E47" s="178">
        <v>3.5579999999999998</v>
      </c>
      <c r="F47" s="179"/>
      <c r="G47" s="180">
        <f>ROUND(E47*F47,2)</f>
        <v>0</v>
      </c>
      <c r="H47" s="179"/>
      <c r="I47" s="180">
        <f>ROUND(E47*H47,2)</f>
        <v>0</v>
      </c>
      <c r="J47" s="179"/>
      <c r="K47" s="180">
        <f>ROUND(E47*J47,2)</f>
        <v>0</v>
      </c>
      <c r="L47" s="180">
        <v>21</v>
      </c>
      <c r="M47" s="180">
        <f>G47*(1+L47/100)</f>
        <v>0</v>
      </c>
      <c r="N47" s="180">
        <v>0</v>
      </c>
      <c r="O47" s="180">
        <f>ROUND(E47*N47,2)</f>
        <v>0</v>
      </c>
      <c r="P47" s="180">
        <v>0</v>
      </c>
      <c r="Q47" s="180">
        <f>ROUND(E47*P47,2)</f>
        <v>0</v>
      </c>
      <c r="R47" s="180"/>
      <c r="S47" s="180" t="s">
        <v>114</v>
      </c>
      <c r="T47" s="181" t="s">
        <v>114</v>
      </c>
      <c r="U47" s="157">
        <v>0</v>
      </c>
      <c r="V47" s="157">
        <f>ROUND(E47*U47,2)</f>
        <v>0</v>
      </c>
      <c r="W47" s="157"/>
      <c r="X47" s="157" t="s">
        <v>115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147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148</v>
      </c>
      <c r="D49" s="158"/>
      <c r="E49" s="159">
        <v>0.35580000000000001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5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120</v>
      </c>
      <c r="D50" s="160"/>
      <c r="E50" s="161">
        <v>0.35580000000000001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1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8" t="s">
        <v>149</v>
      </c>
      <c r="D51" s="162"/>
      <c r="E51" s="163">
        <v>3.2021999999999999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4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9</v>
      </c>
      <c r="B52" s="176" t="s">
        <v>150</v>
      </c>
      <c r="C52" s="185" t="s">
        <v>151</v>
      </c>
      <c r="D52" s="177" t="s">
        <v>113</v>
      </c>
      <c r="E52" s="178">
        <v>0.35580000000000001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80">
        <v>0</v>
      </c>
      <c r="O52" s="180">
        <f>ROUND(E52*N52,2)</f>
        <v>0</v>
      </c>
      <c r="P52" s="180">
        <v>0</v>
      </c>
      <c r="Q52" s="180">
        <f>ROUND(E52*P52,2)</f>
        <v>0</v>
      </c>
      <c r="R52" s="180"/>
      <c r="S52" s="180" t="s">
        <v>114</v>
      </c>
      <c r="T52" s="181" t="s">
        <v>114</v>
      </c>
      <c r="U52" s="157">
        <v>0</v>
      </c>
      <c r="V52" s="157">
        <f>ROUND(E52*U52,2)</f>
        <v>0</v>
      </c>
      <c r="W52" s="157"/>
      <c r="X52" s="157" t="s">
        <v>115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130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147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148</v>
      </c>
      <c r="D54" s="158"/>
      <c r="E54" s="159">
        <v>0.35580000000000001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120</v>
      </c>
      <c r="D55" s="160"/>
      <c r="E55" s="161">
        <v>0.35580000000000001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1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5">
        <v>10</v>
      </c>
      <c r="B56" s="176" t="s">
        <v>152</v>
      </c>
      <c r="C56" s="185" t="s">
        <v>153</v>
      </c>
      <c r="D56" s="177" t="s">
        <v>113</v>
      </c>
      <c r="E56" s="178">
        <v>0.03</v>
      </c>
      <c r="F56" s="179"/>
      <c r="G56" s="180">
        <f>ROUND(E56*F56,2)</f>
        <v>0</v>
      </c>
      <c r="H56" s="179"/>
      <c r="I56" s="180">
        <f>ROUND(E56*H56,2)</f>
        <v>0</v>
      </c>
      <c r="J56" s="179"/>
      <c r="K56" s="180">
        <f>ROUND(E56*J56,2)</f>
        <v>0</v>
      </c>
      <c r="L56" s="180">
        <v>21</v>
      </c>
      <c r="M56" s="180">
        <f>G56*(1+L56/100)</f>
        <v>0</v>
      </c>
      <c r="N56" s="180">
        <v>0</v>
      </c>
      <c r="O56" s="180">
        <f>ROUND(E56*N56,2)</f>
        <v>0</v>
      </c>
      <c r="P56" s="180">
        <v>0</v>
      </c>
      <c r="Q56" s="180">
        <f>ROUND(E56*P56,2)</f>
        <v>0</v>
      </c>
      <c r="R56" s="180"/>
      <c r="S56" s="180" t="s">
        <v>114</v>
      </c>
      <c r="T56" s="181" t="s">
        <v>114</v>
      </c>
      <c r="U56" s="157">
        <v>0.20200000000000001</v>
      </c>
      <c r="V56" s="157">
        <f>ROUND(E56*U56,2)</f>
        <v>0.01</v>
      </c>
      <c r="W56" s="157"/>
      <c r="X56" s="157" t="s">
        <v>115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74" t="s">
        <v>154</v>
      </c>
      <c r="D57" s="275"/>
      <c r="E57" s="275"/>
      <c r="F57" s="275"/>
      <c r="G57" s="275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142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6" t="s">
        <v>125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127</v>
      </c>
      <c r="D59" s="158"/>
      <c r="E59" s="159">
        <v>0.03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120</v>
      </c>
      <c r="D60" s="160"/>
      <c r="E60" s="161">
        <v>0.03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1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11</v>
      </c>
      <c r="B61" s="176" t="s">
        <v>155</v>
      </c>
      <c r="C61" s="185" t="s">
        <v>156</v>
      </c>
      <c r="D61" s="177" t="s">
        <v>157</v>
      </c>
      <c r="E61" s="178">
        <v>5.9400000000000001E-2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80">
        <v>1</v>
      </c>
      <c r="O61" s="180">
        <f>ROUND(E61*N61,2)</f>
        <v>0.06</v>
      </c>
      <c r="P61" s="180">
        <v>0</v>
      </c>
      <c r="Q61" s="180">
        <f>ROUND(E61*P61,2)</f>
        <v>0</v>
      </c>
      <c r="R61" s="180" t="s">
        <v>158</v>
      </c>
      <c r="S61" s="180" t="s">
        <v>114</v>
      </c>
      <c r="T61" s="181" t="s">
        <v>114</v>
      </c>
      <c r="U61" s="157">
        <v>0</v>
      </c>
      <c r="V61" s="157">
        <f>ROUND(E61*U61,2)</f>
        <v>0</v>
      </c>
      <c r="W61" s="157"/>
      <c r="X61" s="157" t="s">
        <v>159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160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9" t="s">
        <v>161</v>
      </c>
      <c r="D62" s="164"/>
      <c r="E62" s="165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162</v>
      </c>
      <c r="D63" s="164"/>
      <c r="E63" s="165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2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90" t="s">
        <v>163</v>
      </c>
      <c r="D64" s="164"/>
      <c r="E64" s="165">
        <v>0.03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2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1" t="s">
        <v>164</v>
      </c>
      <c r="D65" s="166"/>
      <c r="E65" s="167">
        <v>0.03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>
        <v>3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165</v>
      </c>
      <c r="D66" s="164"/>
      <c r="E66" s="165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166</v>
      </c>
      <c r="D67" s="158"/>
      <c r="E67" s="159">
        <v>5.3999999999999999E-2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5.3999999999999999E-2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167</v>
      </c>
      <c r="D69" s="162"/>
      <c r="E69" s="163">
        <v>5.4000000000000003E-3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12</v>
      </c>
      <c r="B70" s="176" t="s">
        <v>168</v>
      </c>
      <c r="C70" s="185" t="s">
        <v>169</v>
      </c>
      <c r="D70" s="177" t="s">
        <v>170</v>
      </c>
      <c r="E70" s="178">
        <v>0.96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1.7999999999999999E-2</v>
      </c>
      <c r="V70" s="157">
        <f>ROUND(E70*U70,2)</f>
        <v>0.02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117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171</v>
      </c>
      <c r="D72" s="158"/>
      <c r="E72" s="159">
        <v>0.96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0.96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13</v>
      </c>
      <c r="B74" s="176" t="s">
        <v>172</v>
      </c>
      <c r="C74" s="185" t="s">
        <v>173</v>
      </c>
      <c r="D74" s="177" t="s">
        <v>170</v>
      </c>
      <c r="E74" s="178">
        <v>1.056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0</v>
      </c>
      <c r="O74" s="180">
        <f>ROUND(E74*N74,2)</f>
        <v>0</v>
      </c>
      <c r="P74" s="180">
        <v>0</v>
      </c>
      <c r="Q74" s="180">
        <f>ROUND(E74*P74,2)</f>
        <v>0</v>
      </c>
      <c r="R74" s="180"/>
      <c r="S74" s="180" t="s">
        <v>114</v>
      </c>
      <c r="T74" s="181" t="s">
        <v>114</v>
      </c>
      <c r="U74" s="157">
        <v>0.13</v>
      </c>
      <c r="V74" s="157">
        <f>ROUND(E74*U74,2)</f>
        <v>0.14000000000000001</v>
      </c>
      <c r="W74" s="157"/>
      <c r="X74" s="157" t="s">
        <v>115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116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6" t="s">
        <v>117</v>
      </c>
      <c r="D75" s="158"/>
      <c r="E75" s="159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6" t="s">
        <v>171</v>
      </c>
      <c r="D76" s="158"/>
      <c r="E76" s="159">
        <v>0.96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7" t="s">
        <v>120</v>
      </c>
      <c r="D77" s="160"/>
      <c r="E77" s="161">
        <v>0.96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1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8" t="s">
        <v>121</v>
      </c>
      <c r="D78" s="162"/>
      <c r="E78" s="163">
        <v>9.6000000000000002E-2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4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5">
        <v>14</v>
      </c>
      <c r="B79" s="176" t="s">
        <v>174</v>
      </c>
      <c r="C79" s="185" t="s">
        <v>175</v>
      </c>
      <c r="D79" s="177" t="s">
        <v>170</v>
      </c>
      <c r="E79" s="178">
        <v>1.056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21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114</v>
      </c>
      <c r="T79" s="181" t="s">
        <v>114</v>
      </c>
      <c r="U79" s="157">
        <v>0.09</v>
      </c>
      <c r="V79" s="157">
        <f>ROUND(E79*U79,2)</f>
        <v>0.1</v>
      </c>
      <c r="W79" s="157"/>
      <c r="X79" s="157" t="s">
        <v>115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6" t="s">
        <v>176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6" t="s">
        <v>177</v>
      </c>
      <c r="D81" s="158"/>
      <c r="E81" s="159">
        <v>1.056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>
        <v>5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7" t="s">
        <v>120</v>
      </c>
      <c r="D82" s="160"/>
      <c r="E82" s="161">
        <v>1.056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1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5">
        <v>15</v>
      </c>
      <c r="B83" s="176" t="s">
        <v>178</v>
      </c>
      <c r="C83" s="185" t="s">
        <v>179</v>
      </c>
      <c r="D83" s="177" t="s">
        <v>170</v>
      </c>
      <c r="E83" s="178">
        <v>1.056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80">
        <v>0</v>
      </c>
      <c r="O83" s="180">
        <f>ROUND(E83*N83,2)</f>
        <v>0</v>
      </c>
      <c r="P83" s="180">
        <v>0</v>
      </c>
      <c r="Q83" s="180">
        <f>ROUND(E83*P83,2)</f>
        <v>0</v>
      </c>
      <c r="R83" s="180"/>
      <c r="S83" s="180" t="s">
        <v>114</v>
      </c>
      <c r="T83" s="181" t="s">
        <v>114</v>
      </c>
      <c r="U83" s="157">
        <v>0</v>
      </c>
      <c r="V83" s="157">
        <f>ROUND(E83*U83,2)</f>
        <v>0</v>
      </c>
      <c r="W83" s="157"/>
      <c r="X83" s="157" t="s">
        <v>115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116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6" t="s">
        <v>176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6" t="s">
        <v>177</v>
      </c>
      <c r="D85" s="158"/>
      <c r="E85" s="159">
        <v>1.056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118</v>
      </c>
      <c r="AH85" s="148">
        <v>5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7" t="s">
        <v>120</v>
      </c>
      <c r="D86" s="160"/>
      <c r="E86" s="161">
        <v>1.056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1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16</v>
      </c>
      <c r="B87" s="176" t="s">
        <v>180</v>
      </c>
      <c r="C87" s="185" t="s">
        <v>181</v>
      </c>
      <c r="D87" s="177" t="s">
        <v>170</v>
      </c>
      <c r="E87" s="178">
        <v>1.056</v>
      </c>
      <c r="F87" s="179"/>
      <c r="G87" s="180">
        <f>ROUND(E87*F87,2)</f>
        <v>0</v>
      </c>
      <c r="H87" s="179"/>
      <c r="I87" s="180">
        <f>ROUND(E87*H87,2)</f>
        <v>0</v>
      </c>
      <c r="J87" s="179"/>
      <c r="K87" s="180">
        <f>ROUND(E87*J87,2)</f>
        <v>0</v>
      </c>
      <c r="L87" s="180">
        <v>21</v>
      </c>
      <c r="M87" s="180">
        <f>G87*(1+L87/100)</f>
        <v>0</v>
      </c>
      <c r="N87" s="180">
        <v>0</v>
      </c>
      <c r="O87" s="180">
        <f>ROUND(E87*N87,2)</f>
        <v>0</v>
      </c>
      <c r="P87" s="180">
        <v>0</v>
      </c>
      <c r="Q87" s="180">
        <f>ROUND(E87*P87,2)</f>
        <v>0</v>
      </c>
      <c r="R87" s="180"/>
      <c r="S87" s="180" t="s">
        <v>114</v>
      </c>
      <c r="T87" s="181" t="s">
        <v>114</v>
      </c>
      <c r="U87" s="157">
        <v>0.06</v>
      </c>
      <c r="V87" s="157">
        <f>ROUND(E87*U87,2)</f>
        <v>0.06</v>
      </c>
      <c r="W87" s="157"/>
      <c r="X87" s="157" t="s">
        <v>115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176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177</v>
      </c>
      <c r="D89" s="158"/>
      <c r="E89" s="159">
        <v>1.056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5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120</v>
      </c>
      <c r="D90" s="160"/>
      <c r="E90" s="161">
        <v>1.056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1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17</v>
      </c>
      <c r="B91" s="176" t="s">
        <v>182</v>
      </c>
      <c r="C91" s="185" t="s">
        <v>183</v>
      </c>
      <c r="D91" s="177" t="s">
        <v>184</v>
      </c>
      <c r="E91" s="178">
        <v>3.168E-2</v>
      </c>
      <c r="F91" s="179"/>
      <c r="G91" s="180">
        <f>ROUND(E91*F91,2)</f>
        <v>0</v>
      </c>
      <c r="H91" s="179"/>
      <c r="I91" s="180">
        <f>ROUND(E91*H91,2)</f>
        <v>0</v>
      </c>
      <c r="J91" s="179"/>
      <c r="K91" s="180">
        <f>ROUND(E91*J91,2)</f>
        <v>0</v>
      </c>
      <c r="L91" s="180">
        <v>21</v>
      </c>
      <c r="M91" s="180">
        <f>G91*(1+L91/100)</f>
        <v>0</v>
      </c>
      <c r="N91" s="180">
        <v>1E-3</v>
      </c>
      <c r="O91" s="180">
        <f>ROUND(E91*N91,2)</f>
        <v>0</v>
      </c>
      <c r="P91" s="180">
        <v>0</v>
      </c>
      <c r="Q91" s="180">
        <f>ROUND(E91*P91,2)</f>
        <v>0</v>
      </c>
      <c r="R91" s="180" t="s">
        <v>158</v>
      </c>
      <c r="S91" s="180" t="s">
        <v>114</v>
      </c>
      <c r="T91" s="181" t="s">
        <v>114</v>
      </c>
      <c r="U91" s="157">
        <v>0</v>
      </c>
      <c r="V91" s="157">
        <f>ROUND(E91*U91,2)</f>
        <v>0</v>
      </c>
      <c r="W91" s="157"/>
      <c r="X91" s="157" t="s">
        <v>159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160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6" t="s">
        <v>185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6" t="s">
        <v>186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187</v>
      </c>
      <c r="D94" s="158"/>
      <c r="E94" s="159">
        <v>3.168E-2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5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120</v>
      </c>
      <c r="D95" s="160"/>
      <c r="E95" s="161">
        <v>3.168E-2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1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5">
        <v>18</v>
      </c>
      <c r="B96" s="176" t="s">
        <v>188</v>
      </c>
      <c r="C96" s="185" t="s">
        <v>189</v>
      </c>
      <c r="D96" s="177" t="s">
        <v>170</v>
      </c>
      <c r="E96" s="178">
        <v>1.056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21</v>
      </c>
      <c r="M96" s="180">
        <f>G96*(1+L96/100)</f>
        <v>0</v>
      </c>
      <c r="N96" s="180">
        <v>0</v>
      </c>
      <c r="O96" s="180">
        <f>ROUND(E96*N96,2)</f>
        <v>0</v>
      </c>
      <c r="P96" s="180">
        <v>0</v>
      </c>
      <c r="Q96" s="180">
        <f>ROUND(E96*P96,2)</f>
        <v>0</v>
      </c>
      <c r="R96" s="180"/>
      <c r="S96" s="180" t="s">
        <v>114</v>
      </c>
      <c r="T96" s="181" t="s">
        <v>114</v>
      </c>
      <c r="U96" s="157">
        <v>1.0999999999999999E-2</v>
      </c>
      <c r="V96" s="157">
        <f>ROUND(E96*U96,2)</f>
        <v>0.01</v>
      </c>
      <c r="W96" s="157"/>
      <c r="X96" s="157" t="s">
        <v>115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116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6" t="s">
        <v>176</v>
      </c>
      <c r="D97" s="158"/>
      <c r="E97" s="159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6" t="s">
        <v>177</v>
      </c>
      <c r="D98" s="158"/>
      <c r="E98" s="159">
        <v>1.056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120</v>
      </c>
      <c r="D99" s="160"/>
      <c r="E99" s="161">
        <v>1.056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118</v>
      </c>
      <c r="AH99" s="148">
        <v>1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19</v>
      </c>
      <c r="B100" s="176" t="s">
        <v>190</v>
      </c>
      <c r="C100" s="185" t="s">
        <v>191</v>
      </c>
      <c r="D100" s="177" t="s">
        <v>113</v>
      </c>
      <c r="E100" s="178">
        <v>1.584E-2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0"/>
      <c r="S100" s="180" t="s">
        <v>114</v>
      </c>
      <c r="T100" s="181" t="s">
        <v>114</v>
      </c>
      <c r="U100" s="157">
        <v>0.26</v>
      </c>
      <c r="V100" s="157">
        <f>ROUND(E100*U100,2)</f>
        <v>0</v>
      </c>
      <c r="W100" s="157"/>
      <c r="X100" s="157" t="s">
        <v>115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116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176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6" t="s">
        <v>192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6" t="s">
        <v>193</v>
      </c>
      <c r="D103" s="158"/>
      <c r="E103" s="159">
        <v>1.584E-2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118</v>
      </c>
      <c r="AH103" s="148">
        <v>5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120</v>
      </c>
      <c r="D104" s="160"/>
      <c r="E104" s="161">
        <v>1.584E-2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1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5">
        <v>20</v>
      </c>
      <c r="B105" s="176" t="s">
        <v>194</v>
      </c>
      <c r="C105" s="185" t="s">
        <v>195</v>
      </c>
      <c r="D105" s="177" t="s">
        <v>113</v>
      </c>
      <c r="E105" s="178">
        <v>2.1099999999999999E-3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80">
        <v>0</v>
      </c>
      <c r="O105" s="180">
        <f>ROUND(E105*N105,2)</f>
        <v>0</v>
      </c>
      <c r="P105" s="180">
        <v>0</v>
      </c>
      <c r="Q105" s="180">
        <f>ROUND(E105*P105,2)</f>
        <v>0</v>
      </c>
      <c r="R105" s="180"/>
      <c r="S105" s="180" t="s">
        <v>114</v>
      </c>
      <c r="T105" s="181" t="s">
        <v>114</v>
      </c>
      <c r="U105" s="157">
        <v>4.9870000000000001</v>
      </c>
      <c r="V105" s="157">
        <f>ROUND(E105*U105,2)</f>
        <v>0.01</v>
      </c>
      <c r="W105" s="157"/>
      <c r="X105" s="157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6" t="s">
        <v>176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6" t="s">
        <v>196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197</v>
      </c>
      <c r="D108" s="158"/>
      <c r="E108" s="159">
        <v>2.1099999999999999E-3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5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120</v>
      </c>
      <c r="D109" s="160"/>
      <c r="E109" s="161">
        <v>2.1099999999999999E-3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1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9" t="s">
        <v>109</v>
      </c>
      <c r="B110" s="170" t="s">
        <v>65</v>
      </c>
      <c r="C110" s="184" t="s">
        <v>66</v>
      </c>
      <c r="D110" s="171"/>
      <c r="E110" s="172"/>
      <c r="F110" s="173"/>
      <c r="G110" s="173">
        <f>SUMIF(AG111:AG129,"&lt;&gt;NOR",G111:G129)</f>
        <v>0</v>
      </c>
      <c r="H110" s="173"/>
      <c r="I110" s="173">
        <f>SUM(I111:I129)</f>
        <v>0</v>
      </c>
      <c r="J110" s="173"/>
      <c r="K110" s="173">
        <f>SUM(K111:K129)</f>
        <v>0</v>
      </c>
      <c r="L110" s="173"/>
      <c r="M110" s="173">
        <f>SUM(M111:M129)</f>
        <v>0</v>
      </c>
      <c r="N110" s="173"/>
      <c r="O110" s="173">
        <f>SUM(O111:O129)</f>
        <v>0.84</v>
      </c>
      <c r="P110" s="173"/>
      <c r="Q110" s="173">
        <f>SUM(Q111:Q129)</f>
        <v>0</v>
      </c>
      <c r="R110" s="173"/>
      <c r="S110" s="173"/>
      <c r="T110" s="174"/>
      <c r="U110" s="168"/>
      <c r="V110" s="168">
        <f>SUM(V111:V129)</f>
        <v>1.71</v>
      </c>
      <c r="W110" s="168"/>
      <c r="X110" s="168"/>
      <c r="AG110" t="s">
        <v>110</v>
      </c>
    </row>
    <row r="111" spans="1:60" outlineLevel="1" x14ac:dyDescent="0.2">
      <c r="A111" s="175">
        <v>21</v>
      </c>
      <c r="B111" s="176" t="s">
        <v>198</v>
      </c>
      <c r="C111" s="185" t="s">
        <v>199</v>
      </c>
      <c r="D111" s="177" t="s">
        <v>200</v>
      </c>
      <c r="E111" s="178">
        <v>2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1.6299999999999999E-3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114</v>
      </c>
      <c r="T111" s="181" t="s">
        <v>114</v>
      </c>
      <c r="U111" s="157">
        <v>0.4</v>
      </c>
      <c r="V111" s="157">
        <f>ROUND(E111*U111,2)</f>
        <v>0.8</v>
      </c>
      <c r="W111" s="157"/>
      <c r="X111" s="157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130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201</v>
      </c>
      <c r="D112" s="158"/>
      <c r="E112" s="159">
        <v>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120</v>
      </c>
      <c r="D113" s="160"/>
      <c r="E113" s="161">
        <v>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1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5">
        <v>22</v>
      </c>
      <c r="B114" s="176" t="s">
        <v>202</v>
      </c>
      <c r="C114" s="185" t="s">
        <v>203</v>
      </c>
      <c r="D114" s="177" t="s">
        <v>113</v>
      </c>
      <c r="E114" s="178">
        <v>0.32400000000000001</v>
      </c>
      <c r="F114" s="179"/>
      <c r="G114" s="180">
        <f>ROUND(E114*F114,2)</f>
        <v>0</v>
      </c>
      <c r="H114" s="179"/>
      <c r="I114" s="180">
        <f>ROUND(E114*H114,2)</f>
        <v>0</v>
      </c>
      <c r="J114" s="179"/>
      <c r="K114" s="180">
        <f>ROUND(E114*J114,2)</f>
        <v>0</v>
      </c>
      <c r="L114" s="180">
        <v>21</v>
      </c>
      <c r="M114" s="180">
        <f>G114*(1+L114/100)</f>
        <v>0</v>
      </c>
      <c r="N114" s="180">
        <v>2.5249999999999999</v>
      </c>
      <c r="O114" s="180">
        <f>ROUND(E114*N114,2)</f>
        <v>0.82</v>
      </c>
      <c r="P114" s="180">
        <v>0</v>
      </c>
      <c r="Q114" s="180">
        <f>ROUND(E114*P114,2)</f>
        <v>0</v>
      </c>
      <c r="R114" s="180"/>
      <c r="S114" s="180" t="s">
        <v>114</v>
      </c>
      <c r="T114" s="181" t="s">
        <v>114</v>
      </c>
      <c r="U114" s="157">
        <v>0.47699999999999998</v>
      </c>
      <c r="V114" s="157">
        <f>ROUND(E114*U114,2)</f>
        <v>0.15</v>
      </c>
      <c r="W114" s="157"/>
      <c r="X114" s="157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74" t="s">
        <v>204</v>
      </c>
      <c r="D115" s="275"/>
      <c r="E115" s="275"/>
      <c r="F115" s="275"/>
      <c r="G115" s="275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142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6" t="s">
        <v>205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206</v>
      </c>
      <c r="D117" s="158"/>
      <c r="E117" s="159">
        <v>0.27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120</v>
      </c>
      <c r="D118" s="160"/>
      <c r="E118" s="161">
        <v>0.27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1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8" t="s">
        <v>207</v>
      </c>
      <c r="D119" s="162"/>
      <c r="E119" s="163">
        <v>5.3999999999999999E-2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4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23</v>
      </c>
      <c r="B120" s="176" t="s">
        <v>208</v>
      </c>
      <c r="C120" s="185" t="s">
        <v>209</v>
      </c>
      <c r="D120" s="177" t="s">
        <v>170</v>
      </c>
      <c r="E120" s="178">
        <v>0.55000000000000004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3.9199999999999999E-2</v>
      </c>
      <c r="O120" s="180">
        <f>ROUND(E120*N120,2)</f>
        <v>0.02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1.05</v>
      </c>
      <c r="V120" s="157">
        <f>ROUND(E120*U120,2)</f>
        <v>0.57999999999999996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130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205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210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211</v>
      </c>
      <c r="D123" s="158"/>
      <c r="E123" s="159">
        <v>0.55000000000000004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0.55000000000000004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24</v>
      </c>
      <c r="B125" s="176" t="s">
        <v>212</v>
      </c>
      <c r="C125" s="185" t="s">
        <v>213</v>
      </c>
      <c r="D125" s="177" t="s">
        <v>170</v>
      </c>
      <c r="E125" s="178">
        <v>0.55000000000000004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0.32</v>
      </c>
      <c r="V125" s="157">
        <f>ROUND(E125*U125,2)</f>
        <v>0.18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130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74" t="s">
        <v>214</v>
      </c>
      <c r="D126" s="275"/>
      <c r="E126" s="275"/>
      <c r="F126" s="275"/>
      <c r="G126" s="275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142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215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216</v>
      </c>
      <c r="D128" s="158"/>
      <c r="E128" s="159">
        <v>0.55000000000000004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0.55000000000000004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9" t="s">
        <v>109</v>
      </c>
      <c r="B130" s="170" t="s">
        <v>67</v>
      </c>
      <c r="C130" s="184" t="s">
        <v>68</v>
      </c>
      <c r="D130" s="171"/>
      <c r="E130" s="172"/>
      <c r="F130" s="173"/>
      <c r="G130" s="173">
        <f>SUMIF(AG131:AG151,"&lt;&gt;NOR",G131:G151)</f>
        <v>0</v>
      </c>
      <c r="H130" s="173"/>
      <c r="I130" s="173">
        <f>SUM(I131:I151)</f>
        <v>0</v>
      </c>
      <c r="J130" s="173"/>
      <c r="K130" s="173">
        <f>SUM(K131:K151)</f>
        <v>0</v>
      </c>
      <c r="L130" s="173"/>
      <c r="M130" s="173">
        <f>SUM(M131:M151)</f>
        <v>0</v>
      </c>
      <c r="N130" s="173"/>
      <c r="O130" s="173">
        <f>SUM(O131:O151)</f>
        <v>0.53</v>
      </c>
      <c r="P130" s="173"/>
      <c r="Q130" s="173">
        <f>SUM(Q131:Q151)</f>
        <v>0</v>
      </c>
      <c r="R130" s="173"/>
      <c r="S130" s="173"/>
      <c r="T130" s="174"/>
      <c r="U130" s="168"/>
      <c r="V130" s="168">
        <f>SUM(V131:V151)</f>
        <v>1.5</v>
      </c>
      <c r="W130" s="168"/>
      <c r="X130" s="168"/>
      <c r="AG130" t="s">
        <v>110</v>
      </c>
    </row>
    <row r="131" spans="1:60" outlineLevel="1" x14ac:dyDescent="0.2">
      <c r="A131" s="175">
        <v>25</v>
      </c>
      <c r="B131" s="176" t="s">
        <v>217</v>
      </c>
      <c r="C131" s="185" t="s">
        <v>218</v>
      </c>
      <c r="D131" s="177" t="s">
        <v>170</v>
      </c>
      <c r="E131" s="178">
        <v>0.4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80">
        <v>7.3899999999999993E-2</v>
      </c>
      <c r="O131" s="180">
        <f>ROUND(E131*N131,2)</f>
        <v>0.03</v>
      </c>
      <c r="P131" s="180">
        <v>0</v>
      </c>
      <c r="Q131" s="180">
        <f>ROUND(E131*P131,2)</f>
        <v>0</v>
      </c>
      <c r="R131" s="180"/>
      <c r="S131" s="180" t="s">
        <v>114</v>
      </c>
      <c r="T131" s="181" t="s">
        <v>114</v>
      </c>
      <c r="U131" s="157">
        <v>0.45200000000000001</v>
      </c>
      <c r="V131" s="157">
        <f>ROUND(E131*U131,2)</f>
        <v>0.18</v>
      </c>
      <c r="W131" s="157"/>
      <c r="X131" s="157" t="s">
        <v>115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219</v>
      </c>
      <c r="D132" s="158"/>
      <c r="E132" s="159">
        <v>0.7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220</v>
      </c>
      <c r="D133" s="158"/>
      <c r="E133" s="159">
        <v>-0.3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0.4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26</v>
      </c>
      <c r="B135" s="176" t="s">
        <v>221</v>
      </c>
      <c r="C135" s="185" t="s">
        <v>222</v>
      </c>
      <c r="D135" s="177" t="s">
        <v>170</v>
      </c>
      <c r="E135" s="178">
        <v>0.44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0.13100000000000001</v>
      </c>
      <c r="O135" s="180">
        <f>ROUND(E135*N135,2)</f>
        <v>0.06</v>
      </c>
      <c r="P135" s="180">
        <v>0</v>
      </c>
      <c r="Q135" s="180">
        <f>ROUND(E135*P135,2)</f>
        <v>0</v>
      </c>
      <c r="R135" s="180" t="s">
        <v>158</v>
      </c>
      <c r="S135" s="180" t="s">
        <v>114</v>
      </c>
      <c r="T135" s="181" t="s">
        <v>114</v>
      </c>
      <c r="U135" s="157">
        <v>0</v>
      </c>
      <c r="V135" s="157">
        <f>ROUND(E135*U135,2)</f>
        <v>0</v>
      </c>
      <c r="W135" s="157"/>
      <c r="X135" s="157" t="s">
        <v>159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160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219</v>
      </c>
      <c r="D136" s="158"/>
      <c r="E136" s="159">
        <v>0.7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220</v>
      </c>
      <c r="D137" s="158"/>
      <c r="E137" s="159">
        <v>-0.3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7" t="s">
        <v>120</v>
      </c>
      <c r="D138" s="160"/>
      <c r="E138" s="161">
        <v>0.4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1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8" t="s">
        <v>167</v>
      </c>
      <c r="D139" s="162"/>
      <c r="E139" s="163">
        <v>0.04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4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27</v>
      </c>
      <c r="B140" s="176" t="s">
        <v>223</v>
      </c>
      <c r="C140" s="185" t="s">
        <v>224</v>
      </c>
      <c r="D140" s="177" t="s">
        <v>170</v>
      </c>
      <c r="E140" s="178">
        <v>0.4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0.30360999999999999</v>
      </c>
      <c r="O140" s="180">
        <f>ROUND(E140*N140,2)</f>
        <v>0.12</v>
      </c>
      <c r="P140" s="180">
        <v>0</v>
      </c>
      <c r="Q140" s="180">
        <f>ROUND(E140*P140,2)</f>
        <v>0</v>
      </c>
      <c r="R140" s="180"/>
      <c r="S140" s="180" t="s">
        <v>114</v>
      </c>
      <c r="T140" s="181" t="s">
        <v>114</v>
      </c>
      <c r="U140" s="157">
        <v>1.6E-2</v>
      </c>
      <c r="V140" s="157">
        <f>ROUND(E140*U140,2)</f>
        <v>0.01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219</v>
      </c>
      <c r="D141" s="158"/>
      <c r="E141" s="159">
        <v>0.7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6" t="s">
        <v>220</v>
      </c>
      <c r="D142" s="158"/>
      <c r="E142" s="159">
        <v>-0.3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120</v>
      </c>
      <c r="D143" s="160"/>
      <c r="E143" s="161">
        <v>0.4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118</v>
      </c>
      <c r="AH143" s="148">
        <v>1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75">
        <v>28</v>
      </c>
      <c r="B144" s="176" t="s">
        <v>225</v>
      </c>
      <c r="C144" s="185" t="s">
        <v>226</v>
      </c>
      <c r="D144" s="177" t="s">
        <v>227</v>
      </c>
      <c r="E144" s="178">
        <v>3.2</v>
      </c>
      <c r="F144" s="179"/>
      <c r="G144" s="180">
        <f>ROUND(E144*F144,2)</f>
        <v>0</v>
      </c>
      <c r="H144" s="179"/>
      <c r="I144" s="180">
        <f>ROUND(E144*H144,2)</f>
        <v>0</v>
      </c>
      <c r="J144" s="179"/>
      <c r="K144" s="180">
        <f>ROUND(E144*J144,2)</f>
        <v>0</v>
      </c>
      <c r="L144" s="180">
        <v>21</v>
      </c>
      <c r="M144" s="180">
        <f>G144*(1+L144/100)</f>
        <v>0</v>
      </c>
      <c r="N144" s="180">
        <v>3.3E-4</v>
      </c>
      <c r="O144" s="180">
        <f>ROUND(E144*N144,2)</f>
        <v>0</v>
      </c>
      <c r="P144" s="180">
        <v>0</v>
      </c>
      <c r="Q144" s="180">
        <f>ROUND(E144*P144,2)</f>
        <v>0</v>
      </c>
      <c r="R144" s="180"/>
      <c r="S144" s="180" t="s">
        <v>114</v>
      </c>
      <c r="T144" s="181" t="s">
        <v>114</v>
      </c>
      <c r="U144" s="157">
        <v>0.41</v>
      </c>
      <c r="V144" s="157">
        <f>ROUND(E144*U144,2)</f>
        <v>1.31</v>
      </c>
      <c r="W144" s="157"/>
      <c r="X144" s="157" t="s">
        <v>115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116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6" t="s">
        <v>228</v>
      </c>
      <c r="D145" s="158"/>
      <c r="E145" s="159">
        <v>2.8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6" t="s">
        <v>229</v>
      </c>
      <c r="D146" s="158"/>
      <c r="E146" s="159">
        <v>0.4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120</v>
      </c>
      <c r="D147" s="160"/>
      <c r="E147" s="161">
        <v>3.2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118</v>
      </c>
      <c r="AH147" s="148">
        <v>1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75">
        <v>29</v>
      </c>
      <c r="B148" s="176" t="s">
        <v>230</v>
      </c>
      <c r="C148" s="185" t="s">
        <v>231</v>
      </c>
      <c r="D148" s="177" t="s">
        <v>200</v>
      </c>
      <c r="E148" s="178">
        <v>4</v>
      </c>
      <c r="F148" s="179"/>
      <c r="G148" s="180">
        <f>ROUND(E148*F148,2)</f>
        <v>0</v>
      </c>
      <c r="H148" s="179"/>
      <c r="I148" s="180">
        <f>ROUND(E148*H148,2)</f>
        <v>0</v>
      </c>
      <c r="J148" s="179"/>
      <c r="K148" s="180">
        <f>ROUND(E148*J148,2)</f>
        <v>0</v>
      </c>
      <c r="L148" s="180">
        <v>21</v>
      </c>
      <c r="M148" s="180">
        <f>G148*(1+L148/100)</f>
        <v>0</v>
      </c>
      <c r="N148" s="180">
        <v>8.1000000000000003E-2</v>
      </c>
      <c r="O148" s="180">
        <f>ROUND(E148*N148,2)</f>
        <v>0.32</v>
      </c>
      <c r="P148" s="180">
        <v>0</v>
      </c>
      <c r="Q148" s="180">
        <f>ROUND(E148*P148,2)</f>
        <v>0</v>
      </c>
      <c r="R148" s="180"/>
      <c r="S148" s="180" t="s">
        <v>232</v>
      </c>
      <c r="T148" s="181" t="s">
        <v>233</v>
      </c>
      <c r="U148" s="157">
        <v>0</v>
      </c>
      <c r="V148" s="157">
        <f>ROUND(E148*U148,2)</f>
        <v>0</v>
      </c>
      <c r="W148" s="157"/>
      <c r="X148" s="157" t="s">
        <v>115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130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 x14ac:dyDescent="0.2">
      <c r="A149" s="155"/>
      <c r="B149" s="156"/>
      <c r="C149" s="274" t="s">
        <v>234</v>
      </c>
      <c r="D149" s="275"/>
      <c r="E149" s="275"/>
      <c r="F149" s="275"/>
      <c r="G149" s="275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82" t="str">
        <f>C149</f>
        <v>Parkovací retardér, opatření proti poškození nabíjecí stanice automobilem, dodávka včetně kotvících prvků, reflexní povrchová úprava žlutočerná.</v>
      </c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6" t="s">
        <v>235</v>
      </c>
      <c r="D150" s="158"/>
      <c r="E150" s="159">
        <v>4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120</v>
      </c>
      <c r="D151" s="160"/>
      <c r="E151" s="161">
        <v>4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118</v>
      </c>
      <c r="AH151" s="148">
        <v>1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x14ac:dyDescent="0.2">
      <c r="A152" s="169" t="s">
        <v>109</v>
      </c>
      <c r="B152" s="170" t="s">
        <v>69</v>
      </c>
      <c r="C152" s="184" t="s">
        <v>70</v>
      </c>
      <c r="D152" s="171"/>
      <c r="E152" s="172"/>
      <c r="F152" s="173"/>
      <c r="G152" s="173">
        <f>SUMIF(AG153:AG166,"&lt;&gt;NOR",G153:G166)</f>
        <v>0</v>
      </c>
      <c r="H152" s="173"/>
      <c r="I152" s="173">
        <f>SUM(I153:I166)</f>
        <v>0</v>
      </c>
      <c r="J152" s="173"/>
      <c r="K152" s="173">
        <f>SUM(K153:K166)</f>
        <v>0</v>
      </c>
      <c r="L152" s="173"/>
      <c r="M152" s="173">
        <f>SUM(M153:M166)</f>
        <v>0</v>
      </c>
      <c r="N152" s="173"/>
      <c r="O152" s="173">
        <f>SUM(O153:O166)</f>
        <v>1.3900000000000001</v>
      </c>
      <c r="P152" s="173"/>
      <c r="Q152" s="173">
        <f>SUM(Q153:Q166)</f>
        <v>0</v>
      </c>
      <c r="R152" s="173"/>
      <c r="S152" s="173"/>
      <c r="T152" s="174"/>
      <c r="U152" s="168"/>
      <c r="V152" s="168">
        <f>SUM(V153:V166)</f>
        <v>2.52</v>
      </c>
      <c r="W152" s="168"/>
      <c r="X152" s="168"/>
      <c r="AG152" t="s">
        <v>110</v>
      </c>
    </row>
    <row r="153" spans="1:60" ht="22.5" outlineLevel="1" x14ac:dyDescent="0.2">
      <c r="A153" s="175">
        <v>30</v>
      </c>
      <c r="B153" s="176" t="s">
        <v>236</v>
      </c>
      <c r="C153" s="185" t="s">
        <v>237</v>
      </c>
      <c r="D153" s="177" t="s">
        <v>227</v>
      </c>
      <c r="E153" s="178">
        <v>2.8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80">
        <v>0.24357999999999999</v>
      </c>
      <c r="O153" s="180">
        <f>ROUND(E153*N153,2)</f>
        <v>0.68</v>
      </c>
      <c r="P153" s="180">
        <v>0</v>
      </c>
      <c r="Q153" s="180">
        <f>ROUND(E153*P153,2)</f>
        <v>0</v>
      </c>
      <c r="R153" s="180"/>
      <c r="S153" s="180" t="s">
        <v>114</v>
      </c>
      <c r="T153" s="181" t="s">
        <v>114</v>
      </c>
      <c r="U153" s="157">
        <v>0.33704000000000001</v>
      </c>
      <c r="V153" s="157">
        <f>ROUND(E153*U153,2)</f>
        <v>0.94</v>
      </c>
      <c r="W153" s="157"/>
      <c r="X153" s="157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6" t="s">
        <v>238</v>
      </c>
      <c r="D154" s="158"/>
      <c r="E154" s="159">
        <v>2.8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120</v>
      </c>
      <c r="D155" s="160"/>
      <c r="E155" s="161">
        <v>2.8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118</v>
      </c>
      <c r="AH155" s="148">
        <v>1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5">
        <v>31</v>
      </c>
      <c r="B156" s="176" t="s">
        <v>239</v>
      </c>
      <c r="C156" s="185" t="s">
        <v>240</v>
      </c>
      <c r="D156" s="177" t="s">
        <v>113</v>
      </c>
      <c r="E156" s="178">
        <v>0.28000000000000003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2.5249999999999999</v>
      </c>
      <c r="O156" s="180">
        <f>ROUND(E156*N156,2)</f>
        <v>0.71</v>
      </c>
      <c r="P156" s="180">
        <v>0</v>
      </c>
      <c r="Q156" s="180">
        <f>ROUND(E156*P156,2)</f>
        <v>0</v>
      </c>
      <c r="R156" s="180"/>
      <c r="S156" s="180" t="s">
        <v>114</v>
      </c>
      <c r="T156" s="181" t="s">
        <v>114</v>
      </c>
      <c r="U156" s="157">
        <v>1.4419999999999999</v>
      </c>
      <c r="V156" s="157">
        <f>ROUND(E156*U156,2)</f>
        <v>0.4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241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242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6" t="s">
        <v>243</v>
      </c>
      <c r="D159" s="158"/>
      <c r="E159" s="159">
        <v>0.28000000000000003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5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120</v>
      </c>
      <c r="D160" s="160"/>
      <c r="E160" s="161">
        <v>0.28000000000000003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118</v>
      </c>
      <c r="AH160" s="148">
        <v>1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5">
        <v>32</v>
      </c>
      <c r="B161" s="176" t="s">
        <v>244</v>
      </c>
      <c r="C161" s="185" t="s">
        <v>245</v>
      </c>
      <c r="D161" s="177" t="s">
        <v>170</v>
      </c>
      <c r="E161" s="178">
        <v>2.7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80">
        <v>0</v>
      </c>
      <c r="O161" s="180">
        <f>ROUND(E161*N161,2)</f>
        <v>0</v>
      </c>
      <c r="P161" s="180">
        <v>0</v>
      </c>
      <c r="Q161" s="180">
        <f>ROUND(E161*P161,2)</f>
        <v>0</v>
      </c>
      <c r="R161" s="180"/>
      <c r="S161" s="180" t="s">
        <v>114</v>
      </c>
      <c r="T161" s="181" t="s">
        <v>114</v>
      </c>
      <c r="U161" s="157">
        <v>0.125</v>
      </c>
      <c r="V161" s="157">
        <f>ROUND(E161*U161,2)</f>
        <v>0.34</v>
      </c>
      <c r="W161" s="157"/>
      <c r="X161" s="157" t="s">
        <v>115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116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6" t="s">
        <v>246</v>
      </c>
      <c r="D162" s="158"/>
      <c r="E162" s="159">
        <v>2.7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120</v>
      </c>
      <c r="D163" s="160"/>
      <c r="E163" s="161">
        <v>2.7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118</v>
      </c>
      <c r="AH163" s="148">
        <v>1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75">
        <v>33</v>
      </c>
      <c r="B164" s="176" t="s">
        <v>247</v>
      </c>
      <c r="C164" s="185" t="s">
        <v>248</v>
      </c>
      <c r="D164" s="177" t="s">
        <v>170</v>
      </c>
      <c r="E164" s="178">
        <v>2.7</v>
      </c>
      <c r="F164" s="179"/>
      <c r="G164" s="180">
        <f>ROUND(E164*F164,2)</f>
        <v>0</v>
      </c>
      <c r="H164" s="179"/>
      <c r="I164" s="180">
        <f>ROUND(E164*H164,2)</f>
        <v>0</v>
      </c>
      <c r="J164" s="179"/>
      <c r="K164" s="180">
        <f>ROUND(E164*J164,2)</f>
        <v>0</v>
      </c>
      <c r="L164" s="180">
        <v>21</v>
      </c>
      <c r="M164" s="180">
        <f>G164*(1+L164/100)</f>
        <v>0</v>
      </c>
      <c r="N164" s="180">
        <v>7.6000000000000004E-4</v>
      </c>
      <c r="O164" s="180">
        <f>ROUND(E164*N164,2)</f>
        <v>0</v>
      </c>
      <c r="P164" s="180">
        <v>0</v>
      </c>
      <c r="Q164" s="180">
        <f>ROUND(E164*P164,2)</f>
        <v>0</v>
      </c>
      <c r="R164" s="180"/>
      <c r="S164" s="180" t="s">
        <v>114</v>
      </c>
      <c r="T164" s="181" t="s">
        <v>114</v>
      </c>
      <c r="U164" s="157">
        <v>0.311</v>
      </c>
      <c r="V164" s="157">
        <f>ROUND(E164*U164,2)</f>
        <v>0.84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116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6" t="s">
        <v>246</v>
      </c>
      <c r="D165" s="158"/>
      <c r="E165" s="159">
        <v>2.7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120</v>
      </c>
      <c r="D166" s="160"/>
      <c r="E166" s="161">
        <v>2.7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118</v>
      </c>
      <c r="AH166" s="148">
        <v>1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5.5" x14ac:dyDescent="0.2">
      <c r="A167" s="169" t="s">
        <v>109</v>
      </c>
      <c r="B167" s="170" t="s">
        <v>71</v>
      </c>
      <c r="C167" s="184" t="s">
        <v>72</v>
      </c>
      <c r="D167" s="171"/>
      <c r="E167" s="172"/>
      <c r="F167" s="173"/>
      <c r="G167" s="173">
        <f>SUMIF(AG168:AG171,"&lt;&gt;NOR",G168:G171)</f>
        <v>0</v>
      </c>
      <c r="H167" s="173"/>
      <c r="I167" s="173">
        <f>SUM(I168:I171)</f>
        <v>0</v>
      </c>
      <c r="J167" s="173"/>
      <c r="K167" s="173">
        <f>SUM(K168:K171)</f>
        <v>0</v>
      </c>
      <c r="L167" s="173"/>
      <c r="M167" s="173">
        <f>SUM(M168:M171)</f>
        <v>0</v>
      </c>
      <c r="N167" s="173"/>
      <c r="O167" s="173">
        <f>SUM(O168:O171)</f>
        <v>0</v>
      </c>
      <c r="P167" s="173"/>
      <c r="Q167" s="173">
        <f>SUM(Q168:Q171)</f>
        <v>0</v>
      </c>
      <c r="R167" s="173"/>
      <c r="S167" s="173"/>
      <c r="T167" s="174"/>
      <c r="U167" s="168"/>
      <c r="V167" s="168">
        <f>SUM(V168:V171)</f>
        <v>4.38</v>
      </c>
      <c r="W167" s="168"/>
      <c r="X167" s="168"/>
      <c r="AG167" t="s">
        <v>110</v>
      </c>
    </row>
    <row r="168" spans="1:60" outlineLevel="1" x14ac:dyDescent="0.2">
      <c r="A168" s="175">
        <v>34</v>
      </c>
      <c r="B168" s="176" t="s">
        <v>249</v>
      </c>
      <c r="C168" s="185" t="s">
        <v>250</v>
      </c>
      <c r="D168" s="177" t="s">
        <v>170</v>
      </c>
      <c r="E168" s="178">
        <v>31.5</v>
      </c>
      <c r="F168" s="179"/>
      <c r="G168" s="180">
        <f>ROUND(E168*F168,2)</f>
        <v>0</v>
      </c>
      <c r="H168" s="179"/>
      <c r="I168" s="180">
        <f>ROUND(E168*H168,2)</f>
        <v>0</v>
      </c>
      <c r="J168" s="179"/>
      <c r="K168" s="180">
        <f>ROUND(E168*J168,2)</f>
        <v>0</v>
      </c>
      <c r="L168" s="180">
        <v>21</v>
      </c>
      <c r="M168" s="180">
        <f>G168*(1+L168/100)</f>
        <v>0</v>
      </c>
      <c r="N168" s="180">
        <v>0</v>
      </c>
      <c r="O168" s="180">
        <f>ROUND(E168*N168,2)</f>
        <v>0</v>
      </c>
      <c r="P168" s="180">
        <v>0</v>
      </c>
      <c r="Q168" s="180">
        <f>ROUND(E168*P168,2)</f>
        <v>0</v>
      </c>
      <c r="R168" s="180"/>
      <c r="S168" s="180" t="s">
        <v>114</v>
      </c>
      <c r="T168" s="181" t="s">
        <v>114</v>
      </c>
      <c r="U168" s="157">
        <v>0.13900000000000001</v>
      </c>
      <c r="V168" s="157">
        <f>ROUND(E168*U168,2)</f>
        <v>4.38</v>
      </c>
      <c r="W168" s="157"/>
      <c r="X168" s="157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116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ht="22.5" outlineLevel="1" x14ac:dyDescent="0.2">
      <c r="A169" s="155"/>
      <c r="B169" s="156"/>
      <c r="C169" s="274" t="s">
        <v>251</v>
      </c>
      <c r="D169" s="275"/>
      <c r="E169" s="275"/>
      <c r="F169" s="275"/>
      <c r="G169" s="275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142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82" t="str">
        <f>C169</f>
        <v>Položka je určena pro vyčištění ostatních objektů (např. kanálů, zásobníků, kůlen apod.) - vynesení zbytků stavebního rumu, kropení a 2 x zametení podlah, oprášení stěn a výplní otvorů.</v>
      </c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6" t="s">
        <v>252</v>
      </c>
      <c r="D170" s="158"/>
      <c r="E170" s="159">
        <v>31.5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120</v>
      </c>
      <c r="D171" s="160"/>
      <c r="E171" s="161">
        <v>31.5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118</v>
      </c>
      <c r="AH171" s="148">
        <v>1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x14ac:dyDescent="0.2">
      <c r="A172" s="169" t="s">
        <v>109</v>
      </c>
      <c r="B172" s="170" t="s">
        <v>73</v>
      </c>
      <c r="C172" s="184" t="s">
        <v>74</v>
      </c>
      <c r="D172" s="171"/>
      <c r="E172" s="172"/>
      <c r="F172" s="173"/>
      <c r="G172" s="173">
        <f>SUMIF(AG173:AG173,"&lt;&gt;NOR",G173:G173)</f>
        <v>0</v>
      </c>
      <c r="H172" s="173"/>
      <c r="I172" s="173">
        <f>SUM(I173:I173)</f>
        <v>0</v>
      </c>
      <c r="J172" s="173"/>
      <c r="K172" s="173">
        <f>SUM(K173:K173)</f>
        <v>0</v>
      </c>
      <c r="L172" s="173"/>
      <c r="M172" s="173">
        <f>SUM(M173:M173)</f>
        <v>0</v>
      </c>
      <c r="N172" s="173"/>
      <c r="O172" s="173">
        <f>SUM(O173:O173)</f>
        <v>0</v>
      </c>
      <c r="P172" s="173"/>
      <c r="Q172" s="173">
        <f>SUM(Q173:Q173)</f>
        <v>0</v>
      </c>
      <c r="R172" s="173"/>
      <c r="S172" s="173"/>
      <c r="T172" s="174"/>
      <c r="U172" s="168"/>
      <c r="V172" s="168">
        <f>SUM(V173:V173)</f>
        <v>1.1000000000000001</v>
      </c>
      <c r="W172" s="168"/>
      <c r="X172" s="168"/>
      <c r="AG172" t="s">
        <v>110</v>
      </c>
    </row>
    <row r="173" spans="1:60" outlineLevel="1" x14ac:dyDescent="0.2">
      <c r="A173" s="175">
        <v>35</v>
      </c>
      <c r="B173" s="176" t="s">
        <v>253</v>
      </c>
      <c r="C173" s="185" t="s">
        <v>254</v>
      </c>
      <c r="D173" s="177" t="s">
        <v>157</v>
      </c>
      <c r="E173" s="178">
        <v>2.8271299999999999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80">
        <v>0</v>
      </c>
      <c r="O173" s="180">
        <f>ROUND(E173*N173,2)</f>
        <v>0</v>
      </c>
      <c r="P173" s="180">
        <v>0</v>
      </c>
      <c r="Q173" s="180">
        <f>ROUND(E173*P173,2)</f>
        <v>0</v>
      </c>
      <c r="R173" s="180"/>
      <c r="S173" s="180" t="s">
        <v>114</v>
      </c>
      <c r="T173" s="181" t="s">
        <v>114</v>
      </c>
      <c r="U173" s="157">
        <v>0.39</v>
      </c>
      <c r="V173" s="157">
        <f>ROUND(E173*U173,2)</f>
        <v>1.1000000000000001</v>
      </c>
      <c r="W173" s="157"/>
      <c r="X173" s="157" t="s">
        <v>255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256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x14ac:dyDescent="0.2">
      <c r="A174" s="3"/>
      <c r="B174" s="4"/>
      <c r="C174" s="192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AE174">
        <v>15</v>
      </c>
      <c r="AF174">
        <v>21</v>
      </c>
      <c r="AG174" t="s">
        <v>96</v>
      </c>
    </row>
    <row r="175" spans="1:60" x14ac:dyDescent="0.2">
      <c r="A175" s="151"/>
      <c r="B175" s="152" t="s">
        <v>31</v>
      </c>
      <c r="C175" s="193"/>
      <c r="D175" s="153"/>
      <c r="E175" s="154"/>
      <c r="F175" s="154"/>
      <c r="G175" s="183">
        <f>G8+G110+G130+G152+G167+G172</f>
        <v>0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AE175">
        <f>SUMIF(L7:L173,AE174,G7:G173)</f>
        <v>0</v>
      </c>
      <c r="AF175">
        <f>SUMIF(L7:L173,AF174,G7:G173)</f>
        <v>0</v>
      </c>
      <c r="AG175" t="s">
        <v>257</v>
      </c>
    </row>
    <row r="176" spans="1:60" x14ac:dyDescent="0.2">
      <c r="A176" s="3"/>
      <c r="B176" s="4"/>
      <c r="C176" s="192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33" x14ac:dyDescent="0.2">
      <c r="A177" s="3"/>
      <c r="B177" s="4"/>
      <c r="C177" s="192"/>
      <c r="D177" s="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60" t="s">
        <v>258</v>
      </c>
      <c r="B178" s="260"/>
      <c r="C178" s="261"/>
      <c r="D178" s="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62"/>
      <c r="B179" s="263"/>
      <c r="C179" s="264"/>
      <c r="D179" s="263"/>
      <c r="E179" s="263"/>
      <c r="F179" s="263"/>
      <c r="G179" s="265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AG179" t="s">
        <v>259</v>
      </c>
    </row>
    <row r="180" spans="1:33" x14ac:dyDescent="0.2">
      <c r="A180" s="266"/>
      <c r="B180" s="267"/>
      <c r="C180" s="268"/>
      <c r="D180" s="267"/>
      <c r="E180" s="267"/>
      <c r="F180" s="267"/>
      <c r="G180" s="269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266"/>
      <c r="B181" s="267"/>
      <c r="C181" s="268"/>
      <c r="D181" s="267"/>
      <c r="E181" s="267"/>
      <c r="F181" s="267"/>
      <c r="G181" s="269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A182" s="266"/>
      <c r="B182" s="267"/>
      <c r="C182" s="268"/>
      <c r="D182" s="267"/>
      <c r="E182" s="267"/>
      <c r="F182" s="267"/>
      <c r="G182" s="269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33" x14ac:dyDescent="0.2">
      <c r="A183" s="270"/>
      <c r="B183" s="271"/>
      <c r="C183" s="272"/>
      <c r="D183" s="271"/>
      <c r="E183" s="271"/>
      <c r="F183" s="271"/>
      <c r="G183" s="27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33" x14ac:dyDescent="0.2">
      <c r="A184" s="3"/>
      <c r="B184" s="4"/>
      <c r="C184" s="192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33" x14ac:dyDescent="0.2">
      <c r="C185" s="194"/>
      <c r="D185" s="10"/>
      <c r="AG185" t="s">
        <v>260</v>
      </c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2">
    <mergeCell ref="A1:G1"/>
    <mergeCell ref="C2:G2"/>
    <mergeCell ref="C3:G3"/>
    <mergeCell ref="C4:G4"/>
    <mergeCell ref="A178:C178"/>
    <mergeCell ref="A179:G183"/>
    <mergeCell ref="C37:G37"/>
    <mergeCell ref="C57:G57"/>
    <mergeCell ref="C115:G115"/>
    <mergeCell ref="C126:G126"/>
    <mergeCell ref="C149:G149"/>
    <mergeCell ref="C169:G16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A4C59-699C-45E6-B058-4A6EB164D2B4}">
  <sheetPr>
    <outlinePr summaryBelow="0"/>
  </sheetPr>
  <dimension ref="A1:BH5000"/>
  <sheetViews>
    <sheetView workbookViewId="0">
      <pane ySplit="7" topLeftCell="A8" activePane="bottomLeft" state="frozen"/>
      <selection pane="bottomLeft" activeCell="C3" sqref="C3:G3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388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49</v>
      </c>
      <c r="C4" s="280" t="s">
        <v>50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63</v>
      </c>
      <c r="C8" s="184" t="s">
        <v>64</v>
      </c>
      <c r="D8" s="171"/>
      <c r="E8" s="172"/>
      <c r="F8" s="173"/>
      <c r="G8" s="173">
        <f>SUMIF(AG9:AG145,"&lt;&gt;NOR",G9:G145)</f>
        <v>0</v>
      </c>
      <c r="H8" s="173"/>
      <c r="I8" s="173">
        <f>SUM(I9:I145)</f>
        <v>0</v>
      </c>
      <c r="J8" s="173"/>
      <c r="K8" s="173">
        <f>SUM(K9:K145)</f>
        <v>0</v>
      </c>
      <c r="L8" s="173"/>
      <c r="M8" s="173">
        <f>SUM(M9:M145)</f>
        <v>0</v>
      </c>
      <c r="N8" s="173"/>
      <c r="O8" s="173">
        <f>SUM(O9:O145)</f>
        <v>5.37</v>
      </c>
      <c r="P8" s="173"/>
      <c r="Q8" s="173">
        <f>SUM(Q9:Q145)</f>
        <v>1.27</v>
      </c>
      <c r="R8" s="173"/>
      <c r="S8" s="173"/>
      <c r="T8" s="174"/>
      <c r="U8" s="168"/>
      <c r="V8" s="168">
        <f>SUM(V9:V145)</f>
        <v>82.160000000000011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111</v>
      </c>
      <c r="C9" s="185" t="s">
        <v>112</v>
      </c>
      <c r="D9" s="177" t="s">
        <v>113</v>
      </c>
      <c r="E9" s="178">
        <v>1.0009999999999999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114</v>
      </c>
      <c r="U9" s="157">
        <v>3.2000000000000001E-2</v>
      </c>
      <c r="V9" s="157">
        <f>ROUND(E9*U9,2)</f>
        <v>0.03</v>
      </c>
      <c r="W9" s="157"/>
      <c r="X9" s="157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6" t="s">
        <v>261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6" t="s">
        <v>262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6" t="s">
        <v>263</v>
      </c>
      <c r="D12" s="158"/>
      <c r="E12" s="159">
        <v>1.0009999999999999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120</v>
      </c>
      <c r="D13" s="160"/>
      <c r="E13" s="161">
        <v>1.0009999999999999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118</v>
      </c>
      <c r="AH13" s="148">
        <v>1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2</v>
      </c>
      <c r="B14" s="176" t="s">
        <v>122</v>
      </c>
      <c r="C14" s="185" t="s">
        <v>123</v>
      </c>
      <c r="D14" s="177" t="s">
        <v>113</v>
      </c>
      <c r="E14" s="178">
        <v>9.7334999999999994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114</v>
      </c>
      <c r="U14" s="157">
        <v>4.6550000000000002</v>
      </c>
      <c r="V14" s="157">
        <f>ROUND(E14*U14,2)</f>
        <v>45.31</v>
      </c>
      <c r="W14" s="157"/>
      <c r="X14" s="157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6" t="s">
        <v>261</v>
      </c>
      <c r="D15" s="158"/>
      <c r="E15" s="159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6" t="s">
        <v>262</v>
      </c>
      <c r="D16" s="158"/>
      <c r="E16" s="159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118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6" t="s">
        <v>264</v>
      </c>
      <c r="D17" s="158"/>
      <c r="E17" s="159">
        <v>9.0090000000000003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118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6" t="s">
        <v>265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118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6" t="s">
        <v>266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6" t="s">
        <v>267</v>
      </c>
      <c r="D20" s="158"/>
      <c r="E20" s="159">
        <v>0.72450000000000003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120</v>
      </c>
      <c r="D21" s="160"/>
      <c r="E21" s="161">
        <v>9.7334999999999994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118</v>
      </c>
      <c r="AH21" s="148">
        <v>1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75">
        <v>3</v>
      </c>
      <c r="B22" s="176" t="s">
        <v>128</v>
      </c>
      <c r="C22" s="185" t="s">
        <v>129</v>
      </c>
      <c r="D22" s="177" t="s">
        <v>113</v>
      </c>
      <c r="E22" s="178">
        <v>18.005749999999999</v>
      </c>
      <c r="F22" s="179"/>
      <c r="G22" s="180">
        <f>ROUND(E22*F22,2)</f>
        <v>0</v>
      </c>
      <c r="H22" s="179"/>
      <c r="I22" s="180">
        <f>ROUND(E22*H22,2)</f>
        <v>0</v>
      </c>
      <c r="J22" s="179"/>
      <c r="K22" s="180">
        <f>ROUND(E22*J22,2)</f>
        <v>0</v>
      </c>
      <c r="L22" s="180">
        <v>21</v>
      </c>
      <c r="M22" s="180">
        <f>G22*(1+L22/100)</f>
        <v>0</v>
      </c>
      <c r="N22" s="180">
        <v>0</v>
      </c>
      <c r="O22" s="180">
        <f>ROUND(E22*N22,2)</f>
        <v>0</v>
      </c>
      <c r="P22" s="180">
        <v>0</v>
      </c>
      <c r="Q22" s="180">
        <f>ROUND(E22*P22,2)</f>
        <v>0</v>
      </c>
      <c r="R22" s="180"/>
      <c r="S22" s="180" t="s">
        <v>114</v>
      </c>
      <c r="T22" s="181" t="s">
        <v>114</v>
      </c>
      <c r="U22" s="157">
        <v>0.66800000000000004</v>
      </c>
      <c r="V22" s="157">
        <f>ROUND(E22*U22,2)</f>
        <v>12.03</v>
      </c>
      <c r="W22" s="157"/>
      <c r="X22" s="157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6" t="s">
        <v>131</v>
      </c>
      <c r="D23" s="158"/>
      <c r="E23" s="159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118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6" t="s">
        <v>268</v>
      </c>
      <c r="D24" s="158"/>
      <c r="E24" s="159">
        <v>9.7334999999999994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118</v>
      </c>
      <c r="AH24" s="148">
        <v>5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120</v>
      </c>
      <c r="D25" s="160"/>
      <c r="E25" s="161">
        <v>9.7334999999999994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118</v>
      </c>
      <c r="AH25" s="148">
        <v>1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6" t="s">
        <v>269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118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6" t="s">
        <v>270</v>
      </c>
      <c r="D27" s="158"/>
      <c r="E27" s="159">
        <v>10.976000000000001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>
        <v>5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6" t="s">
        <v>271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6" t="s">
        <v>272</v>
      </c>
      <c r="D29" s="158"/>
      <c r="E29" s="159">
        <v>-2.7037499999999999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>
        <v>5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7" t="s">
        <v>120</v>
      </c>
      <c r="D30" s="160"/>
      <c r="E30" s="161">
        <v>8.2722499999999997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>
        <v>1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4</v>
      </c>
      <c r="B31" s="176" t="s">
        <v>133</v>
      </c>
      <c r="C31" s="185" t="s">
        <v>134</v>
      </c>
      <c r="D31" s="177" t="s">
        <v>113</v>
      </c>
      <c r="E31" s="178">
        <v>18.005749999999999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114</v>
      </c>
      <c r="T31" s="181" t="s">
        <v>114</v>
      </c>
      <c r="U31" s="157">
        <v>0.59099999999999997</v>
      </c>
      <c r="V31" s="157">
        <f>ROUND(E31*U31,2)</f>
        <v>10.64</v>
      </c>
      <c r="W31" s="157"/>
      <c r="X31" s="157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6" t="s">
        <v>131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6" t="s">
        <v>268</v>
      </c>
      <c r="D33" s="158"/>
      <c r="E33" s="159">
        <v>9.7334999999999994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120</v>
      </c>
      <c r="D34" s="160"/>
      <c r="E34" s="161">
        <v>9.7334999999999994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6" t="s">
        <v>269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6" t="s">
        <v>270</v>
      </c>
      <c r="D36" s="158"/>
      <c r="E36" s="159">
        <v>10.976000000000001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118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6" t="s">
        <v>271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6" t="s">
        <v>272</v>
      </c>
      <c r="D38" s="158"/>
      <c r="E38" s="159">
        <v>-2.7037499999999999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>
        <v>5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7" t="s">
        <v>120</v>
      </c>
      <c r="D39" s="160"/>
      <c r="E39" s="161">
        <v>8.2722499999999997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>
        <v>1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5</v>
      </c>
      <c r="B40" s="176" t="s">
        <v>135</v>
      </c>
      <c r="C40" s="185" t="s">
        <v>136</v>
      </c>
      <c r="D40" s="177" t="s">
        <v>113</v>
      </c>
      <c r="E40" s="178">
        <v>9.7334999999999994</v>
      </c>
      <c r="F40" s="179"/>
      <c r="G40" s="180">
        <f>ROUND(E40*F40,2)</f>
        <v>0</v>
      </c>
      <c r="H40" s="179"/>
      <c r="I40" s="180">
        <f>ROUND(E40*H40,2)</f>
        <v>0</v>
      </c>
      <c r="J40" s="179"/>
      <c r="K40" s="180">
        <f>ROUND(E40*J40,2)</f>
        <v>0</v>
      </c>
      <c r="L40" s="180">
        <v>21</v>
      </c>
      <c r="M40" s="180">
        <f>G40*(1+L40/100)</f>
        <v>0</v>
      </c>
      <c r="N40" s="180">
        <v>0</v>
      </c>
      <c r="O40" s="180">
        <f>ROUND(E40*N40,2)</f>
        <v>0</v>
      </c>
      <c r="P40" s="180">
        <v>0</v>
      </c>
      <c r="Q40" s="180">
        <f>ROUND(E40*P40,2)</f>
        <v>0</v>
      </c>
      <c r="R40" s="180"/>
      <c r="S40" s="180" t="s">
        <v>114</v>
      </c>
      <c r="T40" s="181" t="s">
        <v>114</v>
      </c>
      <c r="U40" s="157">
        <v>0.65200000000000002</v>
      </c>
      <c r="V40" s="157">
        <f>ROUND(E40*U40,2)</f>
        <v>6.35</v>
      </c>
      <c r="W40" s="157"/>
      <c r="X40" s="157" t="s">
        <v>115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6" t="s">
        <v>131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6" t="s">
        <v>268</v>
      </c>
      <c r="D42" s="158"/>
      <c r="E42" s="159">
        <v>9.7334999999999994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120</v>
      </c>
      <c r="D43" s="160"/>
      <c r="E43" s="161">
        <v>9.7334999999999994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>
        <v>1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6</v>
      </c>
      <c r="B44" s="176" t="s">
        <v>152</v>
      </c>
      <c r="C44" s="185" t="s">
        <v>153</v>
      </c>
      <c r="D44" s="177" t="s">
        <v>113</v>
      </c>
      <c r="E44" s="178">
        <v>10.976000000000001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80">
        <v>0</v>
      </c>
      <c r="O44" s="180">
        <f>ROUND(E44*N44,2)</f>
        <v>0</v>
      </c>
      <c r="P44" s="180">
        <v>0</v>
      </c>
      <c r="Q44" s="180">
        <f>ROUND(E44*P44,2)</f>
        <v>0</v>
      </c>
      <c r="R44" s="180"/>
      <c r="S44" s="180" t="s">
        <v>114</v>
      </c>
      <c r="T44" s="181" t="s">
        <v>114</v>
      </c>
      <c r="U44" s="157">
        <v>0.20200000000000001</v>
      </c>
      <c r="V44" s="157">
        <f>ROUND(E44*U44,2)</f>
        <v>2.2200000000000002</v>
      </c>
      <c r="W44" s="157"/>
      <c r="X44" s="157" t="s">
        <v>115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74" t="s">
        <v>154</v>
      </c>
      <c r="D45" s="275"/>
      <c r="E45" s="275"/>
      <c r="F45" s="275"/>
      <c r="G45" s="275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142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6" t="s">
        <v>261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6" t="s">
        <v>262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6" t="s">
        <v>273</v>
      </c>
      <c r="D48" s="158"/>
      <c r="E48" s="159">
        <v>7.5075000000000003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6" t="s">
        <v>265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6" t="s">
        <v>266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6" t="s">
        <v>274</v>
      </c>
      <c r="D51" s="158"/>
      <c r="E51" s="159">
        <v>0.76475000000000004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7" t="s">
        <v>120</v>
      </c>
      <c r="D52" s="160"/>
      <c r="E52" s="161">
        <v>8.2722499999999997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>
        <v>1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6" t="s">
        <v>275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6" t="s">
        <v>276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6" t="s">
        <v>277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6" t="s">
        <v>278</v>
      </c>
      <c r="D56" s="158"/>
      <c r="E56" s="159">
        <v>2.7037499999999999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120</v>
      </c>
      <c r="D57" s="160"/>
      <c r="E57" s="161">
        <v>2.7037499999999999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>
        <v>1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75">
        <v>7</v>
      </c>
      <c r="B58" s="176" t="s">
        <v>143</v>
      </c>
      <c r="C58" s="185" t="s">
        <v>144</v>
      </c>
      <c r="D58" s="177" t="s">
        <v>113</v>
      </c>
      <c r="E58" s="178">
        <v>2.7037499999999999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80">
        <v>0</v>
      </c>
      <c r="O58" s="180">
        <f>ROUND(E58*N58,2)</f>
        <v>0</v>
      </c>
      <c r="P58" s="180">
        <v>0</v>
      </c>
      <c r="Q58" s="180">
        <f>ROUND(E58*P58,2)</f>
        <v>0</v>
      </c>
      <c r="R58" s="180"/>
      <c r="S58" s="180" t="s">
        <v>114</v>
      </c>
      <c r="T58" s="181" t="s">
        <v>114</v>
      </c>
      <c r="U58" s="157">
        <v>1.0999999999999999E-2</v>
      </c>
      <c r="V58" s="157">
        <f>ROUND(E58*U58,2)</f>
        <v>0.03</v>
      </c>
      <c r="W58" s="157"/>
      <c r="X58" s="157" t="s">
        <v>115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130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6" t="s">
        <v>279</v>
      </c>
      <c r="D59" s="158"/>
      <c r="E59" s="159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6" t="s">
        <v>275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6" t="s">
        <v>276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6" t="s">
        <v>277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6" t="s">
        <v>278</v>
      </c>
      <c r="D63" s="158"/>
      <c r="E63" s="159">
        <v>2.7037499999999999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120</v>
      </c>
      <c r="D64" s="160"/>
      <c r="E64" s="161">
        <v>2.7037499999999999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>
        <v>1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8</v>
      </c>
      <c r="B65" s="176" t="s">
        <v>145</v>
      </c>
      <c r="C65" s="185" t="s">
        <v>146</v>
      </c>
      <c r="D65" s="177" t="s">
        <v>113</v>
      </c>
      <c r="E65" s="178">
        <v>27.037500000000001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114</v>
      </c>
      <c r="T65" s="181" t="s">
        <v>114</v>
      </c>
      <c r="U65" s="157">
        <v>0</v>
      </c>
      <c r="V65" s="157">
        <f>ROUND(E65*U65,2)</f>
        <v>0</v>
      </c>
      <c r="W65" s="157"/>
      <c r="X65" s="157" t="s">
        <v>115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6" t="s">
        <v>147</v>
      </c>
      <c r="D66" s="158"/>
      <c r="E66" s="159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6" t="s">
        <v>280</v>
      </c>
      <c r="D67" s="158"/>
      <c r="E67" s="159">
        <v>2.7037499999999999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>
        <v>5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120</v>
      </c>
      <c r="D68" s="160"/>
      <c r="E68" s="161">
        <v>2.7037499999999999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>
        <v>1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8" t="s">
        <v>149</v>
      </c>
      <c r="D69" s="162"/>
      <c r="E69" s="163">
        <v>24.333749999999998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118</v>
      </c>
      <c r="AH69" s="148">
        <v>4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9</v>
      </c>
      <c r="B70" s="176" t="s">
        <v>150</v>
      </c>
      <c r="C70" s="185" t="s">
        <v>151</v>
      </c>
      <c r="D70" s="177" t="s">
        <v>113</v>
      </c>
      <c r="E70" s="178">
        <v>2.7037499999999999</v>
      </c>
      <c r="F70" s="179"/>
      <c r="G70" s="180">
        <f>ROUND(E70*F70,2)</f>
        <v>0</v>
      </c>
      <c r="H70" s="179"/>
      <c r="I70" s="180">
        <f>ROUND(E70*H70,2)</f>
        <v>0</v>
      </c>
      <c r="J70" s="179"/>
      <c r="K70" s="180">
        <f>ROUND(E70*J70,2)</f>
        <v>0</v>
      </c>
      <c r="L70" s="180">
        <v>21</v>
      </c>
      <c r="M70" s="180">
        <f>G70*(1+L70/100)</f>
        <v>0</v>
      </c>
      <c r="N70" s="180">
        <v>0</v>
      </c>
      <c r="O70" s="180">
        <f>ROUND(E70*N70,2)</f>
        <v>0</v>
      </c>
      <c r="P70" s="180">
        <v>0</v>
      </c>
      <c r="Q70" s="180">
        <f>ROUND(E70*P70,2)</f>
        <v>0</v>
      </c>
      <c r="R70" s="180"/>
      <c r="S70" s="180" t="s">
        <v>114</v>
      </c>
      <c r="T70" s="181" t="s">
        <v>114</v>
      </c>
      <c r="U70" s="157">
        <v>0</v>
      </c>
      <c r="V70" s="157">
        <f>ROUND(E70*U70,2)</f>
        <v>0</v>
      </c>
      <c r="W70" s="157"/>
      <c r="X70" s="157" t="s">
        <v>115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130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6" t="s">
        <v>147</v>
      </c>
      <c r="D71" s="158"/>
      <c r="E71" s="159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118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6" t="s">
        <v>280</v>
      </c>
      <c r="D72" s="158"/>
      <c r="E72" s="159">
        <v>2.7037499999999999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118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120</v>
      </c>
      <c r="D73" s="160"/>
      <c r="E73" s="161">
        <v>2.7037499999999999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118</v>
      </c>
      <c r="AH73" s="148">
        <v>1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10</v>
      </c>
      <c r="B74" s="176" t="s">
        <v>281</v>
      </c>
      <c r="C74" s="185" t="s">
        <v>282</v>
      </c>
      <c r="D74" s="177" t="s">
        <v>157</v>
      </c>
      <c r="E74" s="178">
        <v>5.3658000000000001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80">
        <v>1</v>
      </c>
      <c r="O74" s="180">
        <f>ROUND(E74*N74,2)</f>
        <v>5.37</v>
      </c>
      <c r="P74" s="180">
        <v>0</v>
      </c>
      <c r="Q74" s="180">
        <f>ROUND(E74*P74,2)</f>
        <v>0</v>
      </c>
      <c r="R74" s="180" t="s">
        <v>158</v>
      </c>
      <c r="S74" s="180" t="s">
        <v>114</v>
      </c>
      <c r="T74" s="181" t="s">
        <v>114</v>
      </c>
      <c r="U74" s="157">
        <v>0</v>
      </c>
      <c r="V74" s="157">
        <f>ROUND(E74*U74,2)</f>
        <v>0</v>
      </c>
      <c r="W74" s="157"/>
      <c r="X74" s="157" t="s">
        <v>159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160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161</v>
      </c>
      <c r="D75" s="164"/>
      <c r="E75" s="165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118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0" t="s">
        <v>283</v>
      </c>
      <c r="D76" s="164"/>
      <c r="E76" s="165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118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284</v>
      </c>
      <c r="D77" s="164"/>
      <c r="E77" s="165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118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90" t="s">
        <v>285</v>
      </c>
      <c r="D78" s="164"/>
      <c r="E78" s="165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118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90" t="s">
        <v>286</v>
      </c>
      <c r="D79" s="164"/>
      <c r="E79" s="165">
        <v>2.7037499999999999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118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91" t="s">
        <v>164</v>
      </c>
      <c r="D80" s="166"/>
      <c r="E80" s="167">
        <v>2.7037499999999999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118</v>
      </c>
      <c r="AH80" s="148">
        <v>3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9" t="s">
        <v>165</v>
      </c>
      <c r="D81" s="164"/>
      <c r="E81" s="165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118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6" t="s">
        <v>287</v>
      </c>
      <c r="D82" s="158"/>
      <c r="E82" s="159">
        <v>4.8780000000000001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120</v>
      </c>
      <c r="D83" s="160"/>
      <c r="E83" s="161">
        <v>4.8780000000000001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118</v>
      </c>
      <c r="AH83" s="148">
        <v>1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8" t="s">
        <v>167</v>
      </c>
      <c r="D84" s="162"/>
      <c r="E84" s="163">
        <v>0.48780000000000001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118</v>
      </c>
      <c r="AH84" s="148">
        <v>4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11</v>
      </c>
      <c r="B85" s="176" t="s">
        <v>168</v>
      </c>
      <c r="C85" s="185" t="s">
        <v>169</v>
      </c>
      <c r="D85" s="177" t="s">
        <v>170</v>
      </c>
      <c r="E85" s="178">
        <v>10.815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80">
        <v>0</v>
      </c>
      <c r="O85" s="180">
        <f>ROUND(E85*N85,2)</f>
        <v>0</v>
      </c>
      <c r="P85" s="180">
        <v>0</v>
      </c>
      <c r="Q85" s="180">
        <f>ROUND(E85*P85,2)</f>
        <v>0</v>
      </c>
      <c r="R85" s="180"/>
      <c r="S85" s="180" t="s">
        <v>114</v>
      </c>
      <c r="T85" s="181" t="s">
        <v>114</v>
      </c>
      <c r="U85" s="157">
        <v>1.7999999999999999E-2</v>
      </c>
      <c r="V85" s="157">
        <f>ROUND(E85*U85,2)</f>
        <v>0.19</v>
      </c>
      <c r="W85" s="157"/>
      <c r="X85" s="157" t="s">
        <v>115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116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6" t="s">
        <v>261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6" t="s">
        <v>262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118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6" t="s">
        <v>288</v>
      </c>
      <c r="D88" s="158"/>
      <c r="E88" s="159">
        <v>10.01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6" t="s">
        <v>265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6" t="s">
        <v>266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118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6" t="s">
        <v>289</v>
      </c>
      <c r="D91" s="158"/>
      <c r="E91" s="159">
        <v>0.80500000000000005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120</v>
      </c>
      <c r="D92" s="160"/>
      <c r="E92" s="161">
        <v>10.815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118</v>
      </c>
      <c r="AH92" s="148">
        <v>1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12</v>
      </c>
      <c r="B93" s="176" t="s">
        <v>172</v>
      </c>
      <c r="C93" s="185" t="s">
        <v>173</v>
      </c>
      <c r="D93" s="177" t="s">
        <v>170</v>
      </c>
      <c r="E93" s="178">
        <v>11.010999999999999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80">
        <v>0</v>
      </c>
      <c r="O93" s="180">
        <f>ROUND(E93*N93,2)</f>
        <v>0</v>
      </c>
      <c r="P93" s="180">
        <v>0</v>
      </c>
      <c r="Q93" s="180">
        <f>ROUND(E93*P93,2)</f>
        <v>0</v>
      </c>
      <c r="R93" s="180"/>
      <c r="S93" s="180" t="s">
        <v>114</v>
      </c>
      <c r="T93" s="181" t="s">
        <v>114</v>
      </c>
      <c r="U93" s="157">
        <v>0.13</v>
      </c>
      <c r="V93" s="157">
        <f>ROUND(E93*U93,2)</f>
        <v>1.43</v>
      </c>
      <c r="W93" s="157"/>
      <c r="X93" s="157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6" t="s">
        <v>261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6" t="s">
        <v>262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6" t="s">
        <v>288</v>
      </c>
      <c r="D96" s="158"/>
      <c r="E96" s="159">
        <v>10.01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120</v>
      </c>
      <c r="D97" s="160"/>
      <c r="E97" s="161">
        <v>10.01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118</v>
      </c>
      <c r="AH97" s="148">
        <v>1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8" t="s">
        <v>121</v>
      </c>
      <c r="D98" s="162"/>
      <c r="E98" s="163">
        <v>1.0009999999999999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118</v>
      </c>
      <c r="AH98" s="148">
        <v>4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13</v>
      </c>
      <c r="B99" s="176" t="s">
        <v>174</v>
      </c>
      <c r="C99" s="185" t="s">
        <v>175</v>
      </c>
      <c r="D99" s="177" t="s">
        <v>170</v>
      </c>
      <c r="E99" s="178">
        <v>11.010999999999999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21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114</v>
      </c>
      <c r="T99" s="181" t="s">
        <v>114</v>
      </c>
      <c r="U99" s="157">
        <v>0.09</v>
      </c>
      <c r="V99" s="157">
        <f>ROUND(E99*U99,2)</f>
        <v>0.99</v>
      </c>
      <c r="W99" s="157"/>
      <c r="X99" s="157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6" t="s">
        <v>176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6" t="s">
        <v>290</v>
      </c>
      <c r="D101" s="158"/>
      <c r="E101" s="159">
        <v>11.010999999999999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118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120</v>
      </c>
      <c r="D102" s="160"/>
      <c r="E102" s="161">
        <v>11.010999999999999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118</v>
      </c>
      <c r="AH102" s="148">
        <v>1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5">
        <v>14</v>
      </c>
      <c r="B103" s="176" t="s">
        <v>178</v>
      </c>
      <c r="C103" s="185" t="s">
        <v>179</v>
      </c>
      <c r="D103" s="177" t="s">
        <v>170</v>
      </c>
      <c r="E103" s="178">
        <v>11.010999999999999</v>
      </c>
      <c r="F103" s="179"/>
      <c r="G103" s="180">
        <f>ROUND(E103*F103,2)</f>
        <v>0</v>
      </c>
      <c r="H103" s="179"/>
      <c r="I103" s="180">
        <f>ROUND(E103*H103,2)</f>
        <v>0</v>
      </c>
      <c r="J103" s="179"/>
      <c r="K103" s="180">
        <f>ROUND(E103*J103,2)</f>
        <v>0</v>
      </c>
      <c r="L103" s="180">
        <v>21</v>
      </c>
      <c r="M103" s="180">
        <f>G103*(1+L103/100)</f>
        <v>0</v>
      </c>
      <c r="N103" s="180">
        <v>0</v>
      </c>
      <c r="O103" s="180">
        <f>ROUND(E103*N103,2)</f>
        <v>0</v>
      </c>
      <c r="P103" s="180">
        <v>0</v>
      </c>
      <c r="Q103" s="180">
        <f>ROUND(E103*P103,2)</f>
        <v>0</v>
      </c>
      <c r="R103" s="180"/>
      <c r="S103" s="180" t="s">
        <v>114</v>
      </c>
      <c r="T103" s="181" t="s">
        <v>114</v>
      </c>
      <c r="U103" s="157">
        <v>0</v>
      </c>
      <c r="V103" s="157">
        <f>ROUND(E103*U103,2)</f>
        <v>0</v>
      </c>
      <c r="W103" s="157"/>
      <c r="X103" s="157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6" t="s">
        <v>176</v>
      </c>
      <c r="D104" s="158"/>
      <c r="E104" s="159"/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6" t="s">
        <v>290</v>
      </c>
      <c r="D105" s="158"/>
      <c r="E105" s="159">
        <v>11.010999999999999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118</v>
      </c>
      <c r="AH105" s="148">
        <v>5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7" t="s">
        <v>120</v>
      </c>
      <c r="D106" s="160"/>
      <c r="E106" s="161">
        <v>11.010999999999999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118</v>
      </c>
      <c r="AH106" s="148">
        <v>1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5">
        <v>15</v>
      </c>
      <c r="B107" s="176" t="s">
        <v>180</v>
      </c>
      <c r="C107" s="185" t="s">
        <v>181</v>
      </c>
      <c r="D107" s="177" t="s">
        <v>170</v>
      </c>
      <c r="E107" s="178">
        <v>11.010999999999999</v>
      </c>
      <c r="F107" s="179"/>
      <c r="G107" s="180">
        <f>ROUND(E107*F107,2)</f>
        <v>0</v>
      </c>
      <c r="H107" s="179"/>
      <c r="I107" s="180">
        <f>ROUND(E107*H107,2)</f>
        <v>0</v>
      </c>
      <c r="J107" s="179"/>
      <c r="K107" s="180">
        <f>ROUND(E107*J107,2)</f>
        <v>0</v>
      </c>
      <c r="L107" s="180">
        <v>21</v>
      </c>
      <c r="M107" s="180">
        <f>G107*(1+L107/100)</f>
        <v>0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114</v>
      </c>
      <c r="T107" s="181" t="s">
        <v>114</v>
      </c>
      <c r="U107" s="157">
        <v>0.06</v>
      </c>
      <c r="V107" s="157">
        <f>ROUND(E107*U107,2)</f>
        <v>0.66</v>
      </c>
      <c r="W107" s="157"/>
      <c r="X107" s="157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116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6" t="s">
        <v>176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6" t="s">
        <v>290</v>
      </c>
      <c r="D109" s="158"/>
      <c r="E109" s="159">
        <v>11.010999999999999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118</v>
      </c>
      <c r="AH109" s="148">
        <v>5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120</v>
      </c>
      <c r="D110" s="160"/>
      <c r="E110" s="161">
        <v>11.010999999999999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118</v>
      </c>
      <c r="AH110" s="148">
        <v>1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5">
        <v>16</v>
      </c>
      <c r="B111" s="176" t="s">
        <v>182</v>
      </c>
      <c r="C111" s="185" t="s">
        <v>183</v>
      </c>
      <c r="D111" s="177" t="s">
        <v>184</v>
      </c>
      <c r="E111" s="178">
        <v>0.33033000000000001</v>
      </c>
      <c r="F111" s="179"/>
      <c r="G111" s="180">
        <f>ROUND(E111*F111,2)</f>
        <v>0</v>
      </c>
      <c r="H111" s="179"/>
      <c r="I111" s="180">
        <f>ROUND(E111*H111,2)</f>
        <v>0</v>
      </c>
      <c r="J111" s="179"/>
      <c r="K111" s="180">
        <f>ROUND(E111*J111,2)</f>
        <v>0</v>
      </c>
      <c r="L111" s="180">
        <v>21</v>
      </c>
      <c r="M111" s="180">
        <f>G111*(1+L111/100)</f>
        <v>0</v>
      </c>
      <c r="N111" s="180">
        <v>1E-3</v>
      </c>
      <c r="O111" s="180">
        <f>ROUND(E111*N111,2)</f>
        <v>0</v>
      </c>
      <c r="P111" s="180">
        <v>0</v>
      </c>
      <c r="Q111" s="180">
        <f>ROUND(E111*P111,2)</f>
        <v>0</v>
      </c>
      <c r="R111" s="180" t="s">
        <v>158</v>
      </c>
      <c r="S111" s="180" t="s">
        <v>114</v>
      </c>
      <c r="T111" s="181" t="s">
        <v>114</v>
      </c>
      <c r="U111" s="157">
        <v>0</v>
      </c>
      <c r="V111" s="157">
        <f>ROUND(E111*U111,2)</f>
        <v>0</v>
      </c>
      <c r="W111" s="157"/>
      <c r="X111" s="157" t="s">
        <v>159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160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6" t="s">
        <v>185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6" t="s">
        <v>186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6" t="s">
        <v>291</v>
      </c>
      <c r="D114" s="158"/>
      <c r="E114" s="159">
        <v>0.33033000000000001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118</v>
      </c>
      <c r="AH114" s="148">
        <v>5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120</v>
      </c>
      <c r="D115" s="160"/>
      <c r="E115" s="161">
        <v>0.33033000000000001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118</v>
      </c>
      <c r="AH115" s="148">
        <v>1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5">
        <v>17</v>
      </c>
      <c r="B116" s="176" t="s">
        <v>188</v>
      </c>
      <c r="C116" s="185" t="s">
        <v>189</v>
      </c>
      <c r="D116" s="177" t="s">
        <v>170</v>
      </c>
      <c r="E116" s="178">
        <v>11.010999999999999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80">
        <v>0</v>
      </c>
      <c r="O116" s="180">
        <f>ROUND(E116*N116,2)</f>
        <v>0</v>
      </c>
      <c r="P116" s="180">
        <v>0</v>
      </c>
      <c r="Q116" s="180">
        <f>ROUND(E116*P116,2)</f>
        <v>0</v>
      </c>
      <c r="R116" s="180"/>
      <c r="S116" s="180" t="s">
        <v>114</v>
      </c>
      <c r="T116" s="181" t="s">
        <v>114</v>
      </c>
      <c r="U116" s="157">
        <v>1.0999999999999999E-2</v>
      </c>
      <c r="V116" s="157">
        <f>ROUND(E116*U116,2)</f>
        <v>0.12</v>
      </c>
      <c r="W116" s="157"/>
      <c r="X116" s="157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6" t="s">
        <v>176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6" t="s">
        <v>290</v>
      </c>
      <c r="D118" s="158"/>
      <c r="E118" s="159">
        <v>11.010999999999999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118</v>
      </c>
      <c r="AH118" s="148">
        <v>5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120</v>
      </c>
      <c r="D119" s="160"/>
      <c r="E119" s="161">
        <v>11.010999999999999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118</v>
      </c>
      <c r="AH119" s="148">
        <v>1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5">
        <v>18</v>
      </c>
      <c r="B120" s="176" t="s">
        <v>190</v>
      </c>
      <c r="C120" s="185" t="s">
        <v>191</v>
      </c>
      <c r="D120" s="177" t="s">
        <v>113</v>
      </c>
      <c r="E120" s="178">
        <v>0.16517000000000001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80">
        <v>0</v>
      </c>
      <c r="O120" s="180">
        <f>ROUND(E120*N120,2)</f>
        <v>0</v>
      </c>
      <c r="P120" s="180">
        <v>0</v>
      </c>
      <c r="Q120" s="180">
        <f>ROUND(E120*P120,2)</f>
        <v>0</v>
      </c>
      <c r="R120" s="180"/>
      <c r="S120" s="180" t="s">
        <v>114</v>
      </c>
      <c r="T120" s="181" t="s">
        <v>114</v>
      </c>
      <c r="U120" s="157">
        <v>0.26</v>
      </c>
      <c r="V120" s="157">
        <f>ROUND(E120*U120,2)</f>
        <v>0.04</v>
      </c>
      <c r="W120" s="157"/>
      <c r="X120" s="157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6" t="s">
        <v>176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6" t="s">
        <v>192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6" t="s">
        <v>292</v>
      </c>
      <c r="D123" s="158"/>
      <c r="E123" s="159">
        <v>0.16517000000000001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118</v>
      </c>
      <c r="AH123" s="148">
        <v>5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120</v>
      </c>
      <c r="D124" s="160"/>
      <c r="E124" s="161">
        <v>0.16517000000000001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118</v>
      </c>
      <c r="AH124" s="148">
        <v>1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5">
        <v>19</v>
      </c>
      <c r="B125" s="176" t="s">
        <v>194</v>
      </c>
      <c r="C125" s="185" t="s">
        <v>195</v>
      </c>
      <c r="D125" s="177" t="s">
        <v>113</v>
      </c>
      <c r="E125" s="178">
        <v>2.2020000000000001E-2</v>
      </c>
      <c r="F125" s="179"/>
      <c r="G125" s="180">
        <f>ROUND(E125*F125,2)</f>
        <v>0</v>
      </c>
      <c r="H125" s="179"/>
      <c r="I125" s="180">
        <f>ROUND(E125*H125,2)</f>
        <v>0</v>
      </c>
      <c r="J125" s="179"/>
      <c r="K125" s="180">
        <f>ROUND(E125*J125,2)</f>
        <v>0</v>
      </c>
      <c r="L125" s="180">
        <v>21</v>
      </c>
      <c r="M125" s="180">
        <f>G125*(1+L125/100)</f>
        <v>0</v>
      </c>
      <c r="N125" s="180">
        <v>0</v>
      </c>
      <c r="O125" s="180">
        <f>ROUND(E125*N125,2)</f>
        <v>0</v>
      </c>
      <c r="P125" s="180">
        <v>0</v>
      </c>
      <c r="Q125" s="180">
        <f>ROUND(E125*P125,2)</f>
        <v>0</v>
      </c>
      <c r="R125" s="180"/>
      <c r="S125" s="180" t="s">
        <v>114</v>
      </c>
      <c r="T125" s="181" t="s">
        <v>114</v>
      </c>
      <c r="U125" s="157">
        <v>4.9870000000000001</v>
      </c>
      <c r="V125" s="157">
        <f>ROUND(E125*U125,2)</f>
        <v>0.11</v>
      </c>
      <c r="W125" s="157"/>
      <c r="X125" s="157" t="s">
        <v>115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116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6" t="s">
        <v>176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6" t="s">
        <v>196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6" t="s">
        <v>293</v>
      </c>
      <c r="D128" s="158"/>
      <c r="E128" s="159">
        <v>2.2020000000000001E-2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118</v>
      </c>
      <c r="AH128" s="148">
        <v>5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120</v>
      </c>
      <c r="D129" s="160"/>
      <c r="E129" s="161">
        <v>2.2020000000000001E-2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118</v>
      </c>
      <c r="AH129" s="148">
        <v>1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5">
        <v>20</v>
      </c>
      <c r="B130" s="176" t="s">
        <v>294</v>
      </c>
      <c r="C130" s="185" t="s">
        <v>295</v>
      </c>
      <c r="D130" s="177" t="s">
        <v>227</v>
      </c>
      <c r="E130" s="178">
        <v>4.5999999999999996</v>
      </c>
      <c r="F130" s="179"/>
      <c r="G130" s="180">
        <f>ROUND(E130*F130,2)</f>
        <v>0</v>
      </c>
      <c r="H130" s="179"/>
      <c r="I130" s="180">
        <f>ROUND(E130*H130,2)</f>
        <v>0</v>
      </c>
      <c r="J130" s="179"/>
      <c r="K130" s="180">
        <f>ROUND(E130*J130,2)</f>
        <v>0</v>
      </c>
      <c r="L130" s="180">
        <v>21</v>
      </c>
      <c r="M130" s="180">
        <f>G130*(1+L130/100)</f>
        <v>0</v>
      </c>
      <c r="N130" s="180">
        <v>0</v>
      </c>
      <c r="O130" s="180">
        <f>ROUND(E130*N130,2)</f>
        <v>0</v>
      </c>
      <c r="P130" s="180">
        <v>0</v>
      </c>
      <c r="Q130" s="180">
        <f>ROUND(E130*P130,2)</f>
        <v>0</v>
      </c>
      <c r="R130" s="180"/>
      <c r="S130" s="180" t="s">
        <v>114</v>
      </c>
      <c r="T130" s="181" t="s">
        <v>114</v>
      </c>
      <c r="U130" s="157">
        <v>5.5E-2</v>
      </c>
      <c r="V130" s="157">
        <f>ROUND(E130*U130,2)</f>
        <v>0.25</v>
      </c>
      <c r="W130" s="157"/>
      <c r="X130" s="157" t="s">
        <v>115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6" t="s">
        <v>265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6" t="s">
        <v>266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6" t="s">
        <v>296</v>
      </c>
      <c r="D133" s="158"/>
      <c r="E133" s="159">
        <v>4.5999999999999996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120</v>
      </c>
      <c r="D134" s="160"/>
      <c r="E134" s="161">
        <v>4.5999999999999996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118</v>
      </c>
      <c r="AH134" s="148">
        <v>1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5">
        <v>21</v>
      </c>
      <c r="B135" s="176" t="s">
        <v>297</v>
      </c>
      <c r="C135" s="185" t="s">
        <v>298</v>
      </c>
      <c r="D135" s="177" t="s">
        <v>170</v>
      </c>
      <c r="E135" s="178">
        <v>1.1499999999999999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80">
        <v>0</v>
      </c>
      <c r="O135" s="180">
        <f>ROUND(E135*N135,2)</f>
        <v>0</v>
      </c>
      <c r="P135" s="180">
        <v>0.33</v>
      </c>
      <c r="Q135" s="180">
        <f>ROUND(E135*P135,2)</f>
        <v>0.38</v>
      </c>
      <c r="R135" s="180"/>
      <c r="S135" s="180" t="s">
        <v>114</v>
      </c>
      <c r="T135" s="181" t="s">
        <v>114</v>
      </c>
      <c r="U135" s="157">
        <v>0.625</v>
      </c>
      <c r="V135" s="157">
        <f>ROUND(E135*U135,2)</f>
        <v>0.72</v>
      </c>
      <c r="W135" s="157"/>
      <c r="X135" s="157" t="s">
        <v>115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6" t="s">
        <v>265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6" t="s">
        <v>266</v>
      </c>
      <c r="D137" s="158"/>
      <c r="E137" s="159"/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6" t="s">
        <v>299</v>
      </c>
      <c r="D138" s="158"/>
      <c r="E138" s="159">
        <v>1.1499999999999999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118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120</v>
      </c>
      <c r="D139" s="160"/>
      <c r="E139" s="161">
        <v>1.1499999999999999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118</v>
      </c>
      <c r="AH139" s="148">
        <v>1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5">
        <v>22</v>
      </c>
      <c r="B140" s="176" t="s">
        <v>300</v>
      </c>
      <c r="C140" s="185" t="s">
        <v>301</v>
      </c>
      <c r="D140" s="177" t="s">
        <v>170</v>
      </c>
      <c r="E140" s="178">
        <v>1.1499999999999999</v>
      </c>
      <c r="F140" s="179"/>
      <c r="G140" s="180">
        <f>ROUND(E140*F140,2)</f>
        <v>0</v>
      </c>
      <c r="H140" s="179"/>
      <c r="I140" s="180">
        <f>ROUND(E140*H140,2)</f>
        <v>0</v>
      </c>
      <c r="J140" s="179"/>
      <c r="K140" s="180">
        <f>ROUND(E140*J140,2)</f>
        <v>0</v>
      </c>
      <c r="L140" s="180">
        <v>21</v>
      </c>
      <c r="M140" s="180">
        <f>G140*(1+L140/100)</f>
        <v>0</v>
      </c>
      <c r="N140" s="180">
        <v>0</v>
      </c>
      <c r="O140" s="180">
        <f>ROUND(E140*N140,2)</f>
        <v>0</v>
      </c>
      <c r="P140" s="180">
        <v>0.33</v>
      </c>
      <c r="Q140" s="180">
        <f>ROUND(E140*P140,2)</f>
        <v>0.38</v>
      </c>
      <c r="R140" s="180"/>
      <c r="S140" s="180" t="s">
        <v>114</v>
      </c>
      <c r="T140" s="181" t="s">
        <v>114</v>
      </c>
      <c r="U140" s="157">
        <v>0.52649999999999997</v>
      </c>
      <c r="V140" s="157">
        <f>ROUND(E140*U140,2)</f>
        <v>0.61</v>
      </c>
      <c r="W140" s="157"/>
      <c r="X140" s="157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6" t="s">
        <v>302</v>
      </c>
      <c r="D141" s="158"/>
      <c r="E141" s="159">
        <v>1.1499999999999999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118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120</v>
      </c>
      <c r="D142" s="160"/>
      <c r="E142" s="161">
        <v>1.1499999999999999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118</v>
      </c>
      <c r="AH142" s="148">
        <v>1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5">
        <v>23</v>
      </c>
      <c r="B143" s="176" t="s">
        <v>303</v>
      </c>
      <c r="C143" s="185" t="s">
        <v>304</v>
      </c>
      <c r="D143" s="177" t="s">
        <v>170</v>
      </c>
      <c r="E143" s="178">
        <v>1.1499999999999999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80">
        <v>0</v>
      </c>
      <c r="O143" s="180">
        <f>ROUND(E143*N143,2)</f>
        <v>0</v>
      </c>
      <c r="P143" s="180">
        <v>0.44</v>
      </c>
      <c r="Q143" s="180">
        <f>ROUND(E143*P143,2)</f>
        <v>0.51</v>
      </c>
      <c r="R143" s="180"/>
      <c r="S143" s="180" t="s">
        <v>114</v>
      </c>
      <c r="T143" s="181" t="s">
        <v>114</v>
      </c>
      <c r="U143" s="157">
        <v>0.376</v>
      </c>
      <c r="V143" s="157">
        <f>ROUND(E143*U143,2)</f>
        <v>0.43</v>
      </c>
      <c r="W143" s="157"/>
      <c r="X143" s="157" t="s">
        <v>115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6" t="s">
        <v>302</v>
      </c>
      <c r="D144" s="158"/>
      <c r="E144" s="159">
        <v>1.1499999999999999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118</v>
      </c>
      <c r="AH144" s="148">
        <v>5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7" t="s">
        <v>120</v>
      </c>
      <c r="D145" s="160"/>
      <c r="E145" s="161">
        <v>1.1499999999999999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118</v>
      </c>
      <c r="AH145" s="148">
        <v>1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69" t="s">
        <v>109</v>
      </c>
      <c r="B146" s="170" t="s">
        <v>67</v>
      </c>
      <c r="C146" s="184" t="s">
        <v>68</v>
      </c>
      <c r="D146" s="171"/>
      <c r="E146" s="172"/>
      <c r="F146" s="173"/>
      <c r="G146" s="173">
        <f>SUMIF(AG147:AG154,"&lt;&gt;NOR",G147:G154)</f>
        <v>0</v>
      </c>
      <c r="H146" s="173"/>
      <c r="I146" s="173">
        <f>SUM(I147:I154)</f>
        <v>0</v>
      </c>
      <c r="J146" s="173"/>
      <c r="K146" s="173">
        <f>SUM(K147:K154)</f>
        <v>0</v>
      </c>
      <c r="L146" s="173"/>
      <c r="M146" s="173">
        <f>SUM(M147:M154)</f>
        <v>0</v>
      </c>
      <c r="N146" s="173"/>
      <c r="O146" s="173">
        <f>SUM(O147:O154)</f>
        <v>1.41</v>
      </c>
      <c r="P146" s="173"/>
      <c r="Q146" s="173">
        <f>SUM(Q147:Q154)</f>
        <v>0</v>
      </c>
      <c r="R146" s="173"/>
      <c r="S146" s="173"/>
      <c r="T146" s="174"/>
      <c r="U146" s="168"/>
      <c r="V146" s="168">
        <f>SUM(V147:V154)</f>
        <v>0.36</v>
      </c>
      <c r="W146" s="168"/>
      <c r="X146" s="168"/>
      <c r="AG146" t="s">
        <v>110</v>
      </c>
    </row>
    <row r="147" spans="1:60" outlineLevel="1" x14ac:dyDescent="0.2">
      <c r="A147" s="175">
        <v>24</v>
      </c>
      <c r="B147" s="176" t="s">
        <v>305</v>
      </c>
      <c r="C147" s="185" t="s">
        <v>306</v>
      </c>
      <c r="D147" s="177" t="s">
        <v>170</v>
      </c>
      <c r="E147" s="178">
        <v>1.1499999999999999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80">
        <v>1.2220200000000001</v>
      </c>
      <c r="O147" s="180">
        <f>ROUND(E147*N147,2)</f>
        <v>1.41</v>
      </c>
      <c r="P147" s="180">
        <v>0</v>
      </c>
      <c r="Q147" s="180">
        <f>ROUND(E147*P147,2)</f>
        <v>0</v>
      </c>
      <c r="R147" s="180"/>
      <c r="S147" s="180" t="s">
        <v>114</v>
      </c>
      <c r="T147" s="181" t="s">
        <v>114</v>
      </c>
      <c r="U147" s="157">
        <v>0.31405</v>
      </c>
      <c r="V147" s="157">
        <f>ROUND(E147*U147,2)</f>
        <v>0.36</v>
      </c>
      <c r="W147" s="157"/>
      <c r="X147" s="157" t="s">
        <v>307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308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74" t="s">
        <v>309</v>
      </c>
      <c r="D148" s="275"/>
      <c r="E148" s="275"/>
      <c r="F148" s="275"/>
      <c r="G148" s="275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142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83" t="s">
        <v>310</v>
      </c>
      <c r="D149" s="284"/>
      <c r="E149" s="284"/>
      <c r="F149" s="284"/>
      <c r="G149" s="284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142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283" t="s">
        <v>311</v>
      </c>
      <c r="D150" s="284"/>
      <c r="E150" s="284"/>
      <c r="F150" s="284"/>
      <c r="G150" s="284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142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83" t="s">
        <v>312</v>
      </c>
      <c r="D151" s="284"/>
      <c r="E151" s="284"/>
      <c r="F151" s="284"/>
      <c r="G151" s="284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142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6" t="s">
        <v>313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118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6" t="s">
        <v>302</v>
      </c>
      <c r="D153" s="158"/>
      <c r="E153" s="159">
        <v>1.1499999999999999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118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120</v>
      </c>
      <c r="D154" s="160"/>
      <c r="E154" s="161">
        <v>1.1499999999999999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118</v>
      </c>
      <c r="AH154" s="148">
        <v>1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x14ac:dyDescent="0.2">
      <c r="A155" s="169" t="s">
        <v>109</v>
      </c>
      <c r="B155" s="170" t="s">
        <v>69</v>
      </c>
      <c r="C155" s="184" t="s">
        <v>70</v>
      </c>
      <c r="D155" s="171"/>
      <c r="E155" s="172"/>
      <c r="F155" s="173"/>
      <c r="G155" s="173">
        <f>SUMIF(AG156:AG159,"&lt;&gt;NOR",G156:G159)</f>
        <v>0</v>
      </c>
      <c r="H155" s="173"/>
      <c r="I155" s="173">
        <f>SUM(I156:I159)</f>
        <v>0</v>
      </c>
      <c r="J155" s="173"/>
      <c r="K155" s="173">
        <f>SUM(K156:K159)</f>
        <v>0</v>
      </c>
      <c r="L155" s="173"/>
      <c r="M155" s="173">
        <f>SUM(M156:M159)</f>
        <v>0</v>
      </c>
      <c r="N155" s="173"/>
      <c r="O155" s="173">
        <f>SUM(O156:O159)</f>
        <v>0.04</v>
      </c>
      <c r="P155" s="173"/>
      <c r="Q155" s="173">
        <f>SUM(Q156:Q159)</f>
        <v>0</v>
      </c>
      <c r="R155" s="173"/>
      <c r="S155" s="173"/>
      <c r="T155" s="174"/>
      <c r="U155" s="168"/>
      <c r="V155" s="168">
        <f>SUM(V156:V159)</f>
        <v>1.91</v>
      </c>
      <c r="W155" s="168"/>
      <c r="X155" s="168"/>
      <c r="AG155" t="s">
        <v>110</v>
      </c>
    </row>
    <row r="156" spans="1:60" outlineLevel="1" x14ac:dyDescent="0.2">
      <c r="A156" s="175">
        <v>25</v>
      </c>
      <c r="B156" s="176" t="s">
        <v>314</v>
      </c>
      <c r="C156" s="185" t="s">
        <v>315</v>
      </c>
      <c r="D156" s="177" t="s">
        <v>227</v>
      </c>
      <c r="E156" s="178">
        <v>9.1999999999999993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80">
        <v>4.3E-3</v>
      </c>
      <c r="O156" s="180">
        <f>ROUND(E156*N156,2)</f>
        <v>0.04</v>
      </c>
      <c r="P156" s="180">
        <v>0</v>
      </c>
      <c r="Q156" s="180">
        <f>ROUND(E156*P156,2)</f>
        <v>0</v>
      </c>
      <c r="R156" s="180"/>
      <c r="S156" s="180" t="s">
        <v>232</v>
      </c>
      <c r="T156" s="181" t="s">
        <v>114</v>
      </c>
      <c r="U156" s="157">
        <v>0.20799999999999999</v>
      </c>
      <c r="V156" s="157">
        <f>ROUND(E156*U156,2)</f>
        <v>1.91</v>
      </c>
      <c r="W156" s="157"/>
      <c r="X156" s="157" t="s">
        <v>115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116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6" t="s">
        <v>313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118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6" t="s">
        <v>316</v>
      </c>
      <c r="D158" s="158"/>
      <c r="E158" s="159">
        <v>9.1999999999999993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118</v>
      </c>
      <c r="AH158" s="148">
        <v>5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120</v>
      </c>
      <c r="D159" s="160"/>
      <c r="E159" s="161">
        <v>9.1999999999999993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118</v>
      </c>
      <c r="AH159" s="148">
        <v>1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x14ac:dyDescent="0.2">
      <c r="A160" s="169" t="s">
        <v>109</v>
      </c>
      <c r="B160" s="170" t="s">
        <v>73</v>
      </c>
      <c r="C160" s="184" t="s">
        <v>74</v>
      </c>
      <c r="D160" s="171"/>
      <c r="E160" s="172"/>
      <c r="F160" s="173"/>
      <c r="G160" s="173">
        <f>SUMIF(AG161:AG161,"&lt;&gt;NOR",G161:G161)</f>
        <v>0</v>
      </c>
      <c r="H160" s="173"/>
      <c r="I160" s="173">
        <f>SUM(I161:I161)</f>
        <v>0</v>
      </c>
      <c r="J160" s="173"/>
      <c r="K160" s="173">
        <f>SUM(K161:K161)</f>
        <v>0</v>
      </c>
      <c r="L160" s="173"/>
      <c r="M160" s="173">
        <f>SUM(M161:M161)</f>
        <v>0</v>
      </c>
      <c r="N160" s="173"/>
      <c r="O160" s="173">
        <f>SUM(O161:O161)</f>
        <v>0</v>
      </c>
      <c r="P160" s="173"/>
      <c r="Q160" s="173">
        <f>SUM(Q161:Q161)</f>
        <v>0</v>
      </c>
      <c r="R160" s="173"/>
      <c r="S160" s="173"/>
      <c r="T160" s="174"/>
      <c r="U160" s="168"/>
      <c r="V160" s="168">
        <f>SUM(V161:V161)</f>
        <v>2.11</v>
      </c>
      <c r="W160" s="168"/>
      <c r="X160" s="168"/>
      <c r="AG160" t="s">
        <v>110</v>
      </c>
    </row>
    <row r="161" spans="1:60" outlineLevel="1" x14ac:dyDescent="0.2">
      <c r="A161" s="195">
        <v>26</v>
      </c>
      <c r="B161" s="196" t="s">
        <v>253</v>
      </c>
      <c r="C161" s="202" t="s">
        <v>317</v>
      </c>
      <c r="D161" s="197" t="s">
        <v>157</v>
      </c>
      <c r="E161" s="198">
        <v>5.4056899999999999</v>
      </c>
      <c r="F161" s="199"/>
      <c r="G161" s="200">
        <f>ROUND(E161*F161,2)</f>
        <v>0</v>
      </c>
      <c r="H161" s="199"/>
      <c r="I161" s="200">
        <f>ROUND(E161*H161,2)</f>
        <v>0</v>
      </c>
      <c r="J161" s="199"/>
      <c r="K161" s="200">
        <f>ROUND(E161*J161,2)</f>
        <v>0</v>
      </c>
      <c r="L161" s="200">
        <v>21</v>
      </c>
      <c r="M161" s="200">
        <f>G161*(1+L161/100)</f>
        <v>0</v>
      </c>
      <c r="N161" s="200">
        <v>0</v>
      </c>
      <c r="O161" s="200">
        <f>ROUND(E161*N161,2)</f>
        <v>0</v>
      </c>
      <c r="P161" s="200">
        <v>0</v>
      </c>
      <c r="Q161" s="200">
        <f>ROUND(E161*P161,2)</f>
        <v>0</v>
      </c>
      <c r="R161" s="200"/>
      <c r="S161" s="200" t="s">
        <v>114</v>
      </c>
      <c r="T161" s="201" t="s">
        <v>114</v>
      </c>
      <c r="U161" s="157">
        <v>0.39</v>
      </c>
      <c r="V161" s="157">
        <f>ROUND(E161*U161,2)</f>
        <v>2.11</v>
      </c>
      <c r="W161" s="157"/>
      <c r="X161" s="157" t="s">
        <v>255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256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x14ac:dyDescent="0.2">
      <c r="A162" s="169" t="s">
        <v>109</v>
      </c>
      <c r="B162" s="170" t="s">
        <v>76</v>
      </c>
      <c r="C162" s="184" t="s">
        <v>77</v>
      </c>
      <c r="D162" s="171"/>
      <c r="E162" s="172"/>
      <c r="F162" s="173"/>
      <c r="G162" s="173">
        <f>SUMIF(AG163:AG178,"&lt;&gt;NOR",G163:G178)</f>
        <v>0</v>
      </c>
      <c r="H162" s="173"/>
      <c r="I162" s="173">
        <f>SUM(I163:I178)</f>
        <v>0</v>
      </c>
      <c r="J162" s="173"/>
      <c r="K162" s="173">
        <f>SUM(K163:K178)</f>
        <v>0</v>
      </c>
      <c r="L162" s="173"/>
      <c r="M162" s="173">
        <f>SUM(M163:M178)</f>
        <v>0</v>
      </c>
      <c r="N162" s="173"/>
      <c r="O162" s="173">
        <f>SUM(O163:O178)</f>
        <v>0</v>
      </c>
      <c r="P162" s="173"/>
      <c r="Q162" s="173">
        <f>SUM(Q163:Q178)</f>
        <v>0</v>
      </c>
      <c r="R162" s="173"/>
      <c r="S162" s="173"/>
      <c r="T162" s="174"/>
      <c r="U162" s="168"/>
      <c r="V162" s="168">
        <f>SUM(V163:V178)</f>
        <v>0</v>
      </c>
      <c r="W162" s="168"/>
      <c r="X162" s="168"/>
      <c r="AG162" t="s">
        <v>110</v>
      </c>
    </row>
    <row r="163" spans="1:60" outlineLevel="1" x14ac:dyDescent="0.2">
      <c r="A163" s="195">
        <v>27</v>
      </c>
      <c r="B163" s="196" t="s">
        <v>318</v>
      </c>
      <c r="C163" s="202" t="s">
        <v>319</v>
      </c>
      <c r="D163" s="197" t="s">
        <v>227</v>
      </c>
      <c r="E163" s="198">
        <v>6</v>
      </c>
      <c r="F163" s="199"/>
      <c r="G163" s="200">
        <f t="shared" ref="G163:G178" si="0">ROUND(E163*F163,2)</f>
        <v>0</v>
      </c>
      <c r="H163" s="199"/>
      <c r="I163" s="200">
        <f t="shared" ref="I163:I178" si="1">ROUND(E163*H163,2)</f>
        <v>0</v>
      </c>
      <c r="J163" s="199"/>
      <c r="K163" s="200">
        <f t="shared" ref="K163:K178" si="2">ROUND(E163*J163,2)</f>
        <v>0</v>
      </c>
      <c r="L163" s="200">
        <v>21</v>
      </c>
      <c r="M163" s="200">
        <f t="shared" ref="M163:M178" si="3">G163*(1+L163/100)</f>
        <v>0</v>
      </c>
      <c r="N163" s="200">
        <v>0</v>
      </c>
      <c r="O163" s="200">
        <f t="shared" ref="O163:O178" si="4">ROUND(E163*N163,2)</f>
        <v>0</v>
      </c>
      <c r="P163" s="200">
        <v>0</v>
      </c>
      <c r="Q163" s="200">
        <f t="shared" ref="Q163:Q178" si="5">ROUND(E163*P163,2)</f>
        <v>0</v>
      </c>
      <c r="R163" s="200"/>
      <c r="S163" s="200" t="s">
        <v>232</v>
      </c>
      <c r="T163" s="201" t="s">
        <v>233</v>
      </c>
      <c r="U163" s="157">
        <v>0</v>
      </c>
      <c r="V163" s="157">
        <f t="shared" ref="V163:V178" si="6">ROUND(E163*U163,2)</f>
        <v>0</v>
      </c>
      <c r="W163" s="157"/>
      <c r="X163" s="157" t="s">
        <v>115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320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95">
        <v>28</v>
      </c>
      <c r="B164" s="196" t="s">
        <v>321</v>
      </c>
      <c r="C164" s="202" t="s">
        <v>322</v>
      </c>
      <c r="D164" s="197" t="s">
        <v>227</v>
      </c>
      <c r="E164" s="198">
        <v>6</v>
      </c>
      <c r="F164" s="199"/>
      <c r="G164" s="200">
        <f t="shared" si="0"/>
        <v>0</v>
      </c>
      <c r="H164" s="199"/>
      <c r="I164" s="200">
        <f t="shared" si="1"/>
        <v>0</v>
      </c>
      <c r="J164" s="199"/>
      <c r="K164" s="200">
        <f t="shared" si="2"/>
        <v>0</v>
      </c>
      <c r="L164" s="200">
        <v>21</v>
      </c>
      <c r="M164" s="200">
        <f t="shared" si="3"/>
        <v>0</v>
      </c>
      <c r="N164" s="200">
        <v>0</v>
      </c>
      <c r="O164" s="200">
        <f t="shared" si="4"/>
        <v>0</v>
      </c>
      <c r="P164" s="200">
        <v>0</v>
      </c>
      <c r="Q164" s="200">
        <f t="shared" si="5"/>
        <v>0</v>
      </c>
      <c r="R164" s="200"/>
      <c r="S164" s="200" t="s">
        <v>232</v>
      </c>
      <c r="T164" s="201" t="s">
        <v>233</v>
      </c>
      <c r="U164" s="157">
        <v>0</v>
      </c>
      <c r="V164" s="157">
        <f t="shared" si="6"/>
        <v>0</v>
      </c>
      <c r="W164" s="157"/>
      <c r="X164" s="157" t="s">
        <v>115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320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95">
        <v>29</v>
      </c>
      <c r="B165" s="196" t="s">
        <v>323</v>
      </c>
      <c r="C165" s="202" t="s">
        <v>324</v>
      </c>
      <c r="D165" s="197" t="s">
        <v>227</v>
      </c>
      <c r="E165" s="198">
        <v>35</v>
      </c>
      <c r="F165" s="199"/>
      <c r="G165" s="200">
        <f t="shared" si="0"/>
        <v>0</v>
      </c>
      <c r="H165" s="199"/>
      <c r="I165" s="200">
        <f t="shared" si="1"/>
        <v>0</v>
      </c>
      <c r="J165" s="199"/>
      <c r="K165" s="200">
        <f t="shared" si="2"/>
        <v>0</v>
      </c>
      <c r="L165" s="200">
        <v>21</v>
      </c>
      <c r="M165" s="200">
        <f t="shared" si="3"/>
        <v>0</v>
      </c>
      <c r="N165" s="200">
        <v>0</v>
      </c>
      <c r="O165" s="200">
        <f t="shared" si="4"/>
        <v>0</v>
      </c>
      <c r="P165" s="200">
        <v>0</v>
      </c>
      <c r="Q165" s="200">
        <f t="shared" si="5"/>
        <v>0</v>
      </c>
      <c r="R165" s="200"/>
      <c r="S165" s="200" t="s">
        <v>232</v>
      </c>
      <c r="T165" s="201" t="s">
        <v>233</v>
      </c>
      <c r="U165" s="157">
        <v>0</v>
      </c>
      <c r="V165" s="157">
        <f t="shared" si="6"/>
        <v>0</v>
      </c>
      <c r="W165" s="157"/>
      <c r="X165" s="157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320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95">
        <v>30</v>
      </c>
      <c r="B166" s="196" t="s">
        <v>325</v>
      </c>
      <c r="C166" s="202" t="s">
        <v>326</v>
      </c>
      <c r="D166" s="197" t="s">
        <v>327</v>
      </c>
      <c r="E166" s="198">
        <v>19</v>
      </c>
      <c r="F166" s="199"/>
      <c r="G166" s="200">
        <f t="shared" si="0"/>
        <v>0</v>
      </c>
      <c r="H166" s="199"/>
      <c r="I166" s="200">
        <f t="shared" si="1"/>
        <v>0</v>
      </c>
      <c r="J166" s="199"/>
      <c r="K166" s="200">
        <f t="shared" si="2"/>
        <v>0</v>
      </c>
      <c r="L166" s="200">
        <v>21</v>
      </c>
      <c r="M166" s="200">
        <f t="shared" si="3"/>
        <v>0</v>
      </c>
      <c r="N166" s="200">
        <v>0</v>
      </c>
      <c r="O166" s="200">
        <f t="shared" si="4"/>
        <v>0</v>
      </c>
      <c r="P166" s="200">
        <v>0</v>
      </c>
      <c r="Q166" s="200">
        <f t="shared" si="5"/>
        <v>0</v>
      </c>
      <c r="R166" s="200"/>
      <c r="S166" s="200" t="s">
        <v>232</v>
      </c>
      <c r="T166" s="201" t="s">
        <v>233</v>
      </c>
      <c r="U166" s="157">
        <v>0</v>
      </c>
      <c r="V166" s="157">
        <f t="shared" si="6"/>
        <v>0</v>
      </c>
      <c r="W166" s="157"/>
      <c r="X166" s="157" t="s">
        <v>115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320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33.75" outlineLevel="1" x14ac:dyDescent="0.2">
      <c r="A167" s="195">
        <v>31</v>
      </c>
      <c r="B167" s="196" t="s">
        <v>328</v>
      </c>
      <c r="C167" s="202" t="s">
        <v>329</v>
      </c>
      <c r="D167" s="197" t="s">
        <v>327</v>
      </c>
      <c r="E167" s="198">
        <v>1</v>
      </c>
      <c r="F167" s="199"/>
      <c r="G167" s="200">
        <f t="shared" si="0"/>
        <v>0</v>
      </c>
      <c r="H167" s="199"/>
      <c r="I167" s="200">
        <f t="shared" si="1"/>
        <v>0</v>
      </c>
      <c r="J167" s="199"/>
      <c r="K167" s="200">
        <f t="shared" si="2"/>
        <v>0</v>
      </c>
      <c r="L167" s="200">
        <v>21</v>
      </c>
      <c r="M167" s="200">
        <f t="shared" si="3"/>
        <v>0</v>
      </c>
      <c r="N167" s="200">
        <v>0</v>
      </c>
      <c r="O167" s="200">
        <f t="shared" si="4"/>
        <v>0</v>
      </c>
      <c r="P167" s="200">
        <v>0</v>
      </c>
      <c r="Q167" s="200">
        <f t="shared" si="5"/>
        <v>0</v>
      </c>
      <c r="R167" s="200"/>
      <c r="S167" s="200" t="s">
        <v>232</v>
      </c>
      <c r="T167" s="201" t="s">
        <v>233</v>
      </c>
      <c r="U167" s="157">
        <v>0</v>
      </c>
      <c r="V167" s="157">
        <f t="shared" si="6"/>
        <v>0</v>
      </c>
      <c r="W167" s="157"/>
      <c r="X167" s="157" t="s">
        <v>159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330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ht="22.5" outlineLevel="1" x14ac:dyDescent="0.2">
      <c r="A168" s="195">
        <v>32</v>
      </c>
      <c r="B168" s="196" t="s">
        <v>331</v>
      </c>
      <c r="C168" s="202" t="s">
        <v>332</v>
      </c>
      <c r="D168" s="197" t="s">
        <v>327</v>
      </c>
      <c r="E168" s="198">
        <v>1</v>
      </c>
      <c r="F168" s="199"/>
      <c r="G168" s="200">
        <f t="shared" si="0"/>
        <v>0</v>
      </c>
      <c r="H168" s="199"/>
      <c r="I168" s="200">
        <f t="shared" si="1"/>
        <v>0</v>
      </c>
      <c r="J168" s="199"/>
      <c r="K168" s="200">
        <f t="shared" si="2"/>
        <v>0</v>
      </c>
      <c r="L168" s="200">
        <v>21</v>
      </c>
      <c r="M168" s="200">
        <f t="shared" si="3"/>
        <v>0</v>
      </c>
      <c r="N168" s="200">
        <v>0</v>
      </c>
      <c r="O168" s="200">
        <f t="shared" si="4"/>
        <v>0</v>
      </c>
      <c r="P168" s="200">
        <v>0</v>
      </c>
      <c r="Q168" s="200">
        <f t="shared" si="5"/>
        <v>0</v>
      </c>
      <c r="R168" s="200"/>
      <c r="S168" s="200" t="s">
        <v>232</v>
      </c>
      <c r="T168" s="201" t="s">
        <v>233</v>
      </c>
      <c r="U168" s="157">
        <v>0</v>
      </c>
      <c r="V168" s="157">
        <f t="shared" si="6"/>
        <v>0</v>
      </c>
      <c r="W168" s="157"/>
      <c r="X168" s="157" t="s">
        <v>159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330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95">
        <v>33</v>
      </c>
      <c r="B169" s="196" t="s">
        <v>333</v>
      </c>
      <c r="C169" s="202" t="s">
        <v>334</v>
      </c>
      <c r="D169" s="197" t="s">
        <v>227</v>
      </c>
      <c r="E169" s="198">
        <v>34</v>
      </c>
      <c r="F169" s="199"/>
      <c r="G169" s="200">
        <f t="shared" si="0"/>
        <v>0</v>
      </c>
      <c r="H169" s="199"/>
      <c r="I169" s="200">
        <f t="shared" si="1"/>
        <v>0</v>
      </c>
      <c r="J169" s="199"/>
      <c r="K169" s="200">
        <f t="shared" si="2"/>
        <v>0</v>
      </c>
      <c r="L169" s="200">
        <v>21</v>
      </c>
      <c r="M169" s="200">
        <f t="shared" si="3"/>
        <v>0</v>
      </c>
      <c r="N169" s="200">
        <v>0</v>
      </c>
      <c r="O169" s="200">
        <f t="shared" si="4"/>
        <v>0</v>
      </c>
      <c r="P169" s="200">
        <v>0</v>
      </c>
      <c r="Q169" s="200">
        <f t="shared" si="5"/>
        <v>0</v>
      </c>
      <c r="R169" s="200"/>
      <c r="S169" s="200" t="s">
        <v>232</v>
      </c>
      <c r="T169" s="201" t="s">
        <v>233</v>
      </c>
      <c r="U169" s="157">
        <v>0</v>
      </c>
      <c r="V169" s="157">
        <f t="shared" si="6"/>
        <v>0</v>
      </c>
      <c r="W169" s="157"/>
      <c r="X169" s="157" t="s">
        <v>115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320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95">
        <v>34</v>
      </c>
      <c r="B170" s="196" t="s">
        <v>335</v>
      </c>
      <c r="C170" s="202" t="s">
        <v>336</v>
      </c>
      <c r="D170" s="197" t="s">
        <v>227</v>
      </c>
      <c r="E170" s="198">
        <v>4</v>
      </c>
      <c r="F170" s="199"/>
      <c r="G170" s="200">
        <f t="shared" si="0"/>
        <v>0</v>
      </c>
      <c r="H170" s="199"/>
      <c r="I170" s="200">
        <f t="shared" si="1"/>
        <v>0</v>
      </c>
      <c r="J170" s="199"/>
      <c r="K170" s="200">
        <f t="shared" si="2"/>
        <v>0</v>
      </c>
      <c r="L170" s="200">
        <v>21</v>
      </c>
      <c r="M170" s="200">
        <f t="shared" si="3"/>
        <v>0</v>
      </c>
      <c r="N170" s="200">
        <v>0</v>
      </c>
      <c r="O170" s="200">
        <f t="shared" si="4"/>
        <v>0</v>
      </c>
      <c r="P170" s="200">
        <v>0</v>
      </c>
      <c r="Q170" s="200">
        <f t="shared" si="5"/>
        <v>0</v>
      </c>
      <c r="R170" s="200"/>
      <c r="S170" s="200" t="s">
        <v>232</v>
      </c>
      <c r="T170" s="201" t="s">
        <v>233</v>
      </c>
      <c r="U170" s="157">
        <v>0</v>
      </c>
      <c r="V170" s="157">
        <f t="shared" si="6"/>
        <v>0</v>
      </c>
      <c r="W170" s="157"/>
      <c r="X170" s="157" t="s">
        <v>115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320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95">
        <v>35</v>
      </c>
      <c r="B171" s="196" t="s">
        <v>337</v>
      </c>
      <c r="C171" s="202" t="s">
        <v>338</v>
      </c>
      <c r="D171" s="197" t="s">
        <v>227</v>
      </c>
      <c r="E171" s="198">
        <v>15</v>
      </c>
      <c r="F171" s="199"/>
      <c r="G171" s="200">
        <f t="shared" si="0"/>
        <v>0</v>
      </c>
      <c r="H171" s="199"/>
      <c r="I171" s="200">
        <f t="shared" si="1"/>
        <v>0</v>
      </c>
      <c r="J171" s="199"/>
      <c r="K171" s="200">
        <f t="shared" si="2"/>
        <v>0</v>
      </c>
      <c r="L171" s="200">
        <v>21</v>
      </c>
      <c r="M171" s="200">
        <f t="shared" si="3"/>
        <v>0</v>
      </c>
      <c r="N171" s="200">
        <v>0</v>
      </c>
      <c r="O171" s="200">
        <f t="shared" si="4"/>
        <v>0</v>
      </c>
      <c r="P171" s="200">
        <v>0</v>
      </c>
      <c r="Q171" s="200">
        <f t="shared" si="5"/>
        <v>0</v>
      </c>
      <c r="R171" s="200"/>
      <c r="S171" s="200" t="s">
        <v>232</v>
      </c>
      <c r="T171" s="201" t="s">
        <v>233</v>
      </c>
      <c r="U171" s="157">
        <v>0</v>
      </c>
      <c r="V171" s="157">
        <f t="shared" si="6"/>
        <v>0</v>
      </c>
      <c r="W171" s="157"/>
      <c r="X171" s="157" t="s">
        <v>115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320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95">
        <v>36</v>
      </c>
      <c r="B172" s="196" t="s">
        <v>339</v>
      </c>
      <c r="C172" s="202" t="s">
        <v>340</v>
      </c>
      <c r="D172" s="197" t="s">
        <v>227</v>
      </c>
      <c r="E172" s="198">
        <v>5</v>
      </c>
      <c r="F172" s="199"/>
      <c r="G172" s="200">
        <f t="shared" si="0"/>
        <v>0</v>
      </c>
      <c r="H172" s="199"/>
      <c r="I172" s="200">
        <f t="shared" si="1"/>
        <v>0</v>
      </c>
      <c r="J172" s="199"/>
      <c r="K172" s="200">
        <f t="shared" si="2"/>
        <v>0</v>
      </c>
      <c r="L172" s="200">
        <v>21</v>
      </c>
      <c r="M172" s="200">
        <f t="shared" si="3"/>
        <v>0</v>
      </c>
      <c r="N172" s="200">
        <v>0</v>
      </c>
      <c r="O172" s="200">
        <f t="shared" si="4"/>
        <v>0</v>
      </c>
      <c r="P172" s="200">
        <v>0</v>
      </c>
      <c r="Q172" s="200">
        <f t="shared" si="5"/>
        <v>0</v>
      </c>
      <c r="R172" s="200"/>
      <c r="S172" s="200" t="s">
        <v>232</v>
      </c>
      <c r="T172" s="201" t="s">
        <v>233</v>
      </c>
      <c r="U172" s="157">
        <v>0</v>
      </c>
      <c r="V172" s="157">
        <f t="shared" si="6"/>
        <v>0</v>
      </c>
      <c r="W172" s="157"/>
      <c r="X172" s="157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320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95">
        <v>37</v>
      </c>
      <c r="B173" s="196" t="s">
        <v>341</v>
      </c>
      <c r="C173" s="202" t="s">
        <v>342</v>
      </c>
      <c r="D173" s="197" t="s">
        <v>327</v>
      </c>
      <c r="E173" s="198">
        <v>6</v>
      </c>
      <c r="F173" s="199"/>
      <c r="G173" s="200">
        <f t="shared" si="0"/>
        <v>0</v>
      </c>
      <c r="H173" s="199"/>
      <c r="I173" s="200">
        <f t="shared" si="1"/>
        <v>0</v>
      </c>
      <c r="J173" s="199"/>
      <c r="K173" s="200">
        <f t="shared" si="2"/>
        <v>0</v>
      </c>
      <c r="L173" s="200">
        <v>21</v>
      </c>
      <c r="M173" s="200">
        <f t="shared" si="3"/>
        <v>0</v>
      </c>
      <c r="N173" s="200">
        <v>0</v>
      </c>
      <c r="O173" s="200">
        <f t="shared" si="4"/>
        <v>0</v>
      </c>
      <c r="P173" s="200">
        <v>0</v>
      </c>
      <c r="Q173" s="200">
        <f t="shared" si="5"/>
        <v>0</v>
      </c>
      <c r="R173" s="200"/>
      <c r="S173" s="200" t="s">
        <v>232</v>
      </c>
      <c r="T173" s="201" t="s">
        <v>233</v>
      </c>
      <c r="U173" s="157">
        <v>0</v>
      </c>
      <c r="V173" s="157">
        <f t="shared" si="6"/>
        <v>0</v>
      </c>
      <c r="W173" s="157"/>
      <c r="X173" s="157" t="s">
        <v>115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320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95">
        <v>38</v>
      </c>
      <c r="B174" s="196" t="s">
        <v>343</v>
      </c>
      <c r="C174" s="202" t="s">
        <v>344</v>
      </c>
      <c r="D174" s="197" t="s">
        <v>327</v>
      </c>
      <c r="E174" s="198">
        <v>1</v>
      </c>
      <c r="F174" s="199"/>
      <c r="G174" s="200">
        <f t="shared" si="0"/>
        <v>0</v>
      </c>
      <c r="H174" s="199"/>
      <c r="I174" s="200">
        <f t="shared" si="1"/>
        <v>0</v>
      </c>
      <c r="J174" s="199"/>
      <c r="K174" s="200">
        <f t="shared" si="2"/>
        <v>0</v>
      </c>
      <c r="L174" s="200">
        <v>21</v>
      </c>
      <c r="M174" s="200">
        <f t="shared" si="3"/>
        <v>0</v>
      </c>
      <c r="N174" s="200">
        <v>0</v>
      </c>
      <c r="O174" s="200">
        <f t="shared" si="4"/>
        <v>0</v>
      </c>
      <c r="P174" s="200">
        <v>0</v>
      </c>
      <c r="Q174" s="200">
        <f t="shared" si="5"/>
        <v>0</v>
      </c>
      <c r="R174" s="200"/>
      <c r="S174" s="200" t="s">
        <v>232</v>
      </c>
      <c r="T174" s="201" t="s">
        <v>233</v>
      </c>
      <c r="U174" s="157">
        <v>0</v>
      </c>
      <c r="V174" s="157">
        <f t="shared" si="6"/>
        <v>0</v>
      </c>
      <c r="W174" s="157"/>
      <c r="X174" s="157" t="s">
        <v>159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330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95">
        <v>39</v>
      </c>
      <c r="B175" s="196" t="s">
        <v>345</v>
      </c>
      <c r="C175" s="202" t="s">
        <v>346</v>
      </c>
      <c r="D175" s="197" t="s">
        <v>347</v>
      </c>
      <c r="E175" s="198">
        <v>1</v>
      </c>
      <c r="F175" s="199"/>
      <c r="G175" s="200">
        <f t="shared" si="0"/>
        <v>0</v>
      </c>
      <c r="H175" s="199"/>
      <c r="I175" s="200">
        <f t="shared" si="1"/>
        <v>0</v>
      </c>
      <c r="J175" s="199"/>
      <c r="K175" s="200">
        <f t="shared" si="2"/>
        <v>0</v>
      </c>
      <c r="L175" s="200">
        <v>21</v>
      </c>
      <c r="M175" s="200">
        <f t="shared" si="3"/>
        <v>0</v>
      </c>
      <c r="N175" s="200">
        <v>0</v>
      </c>
      <c r="O175" s="200">
        <f t="shared" si="4"/>
        <v>0</v>
      </c>
      <c r="P175" s="200">
        <v>0</v>
      </c>
      <c r="Q175" s="200">
        <f t="shared" si="5"/>
        <v>0</v>
      </c>
      <c r="R175" s="200"/>
      <c r="S175" s="200" t="s">
        <v>232</v>
      </c>
      <c r="T175" s="201" t="s">
        <v>233</v>
      </c>
      <c r="U175" s="157">
        <v>0</v>
      </c>
      <c r="V175" s="157">
        <f t="shared" si="6"/>
        <v>0</v>
      </c>
      <c r="W175" s="157"/>
      <c r="X175" s="157" t="s">
        <v>115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320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95">
        <v>40</v>
      </c>
      <c r="B176" s="196" t="s">
        <v>348</v>
      </c>
      <c r="C176" s="202" t="s">
        <v>349</v>
      </c>
      <c r="D176" s="197" t="s">
        <v>347</v>
      </c>
      <c r="E176" s="198">
        <v>1</v>
      </c>
      <c r="F176" s="199"/>
      <c r="G176" s="200">
        <f t="shared" si="0"/>
        <v>0</v>
      </c>
      <c r="H176" s="199"/>
      <c r="I176" s="200">
        <f t="shared" si="1"/>
        <v>0</v>
      </c>
      <c r="J176" s="199"/>
      <c r="K176" s="200">
        <f t="shared" si="2"/>
        <v>0</v>
      </c>
      <c r="L176" s="200">
        <v>21</v>
      </c>
      <c r="M176" s="200">
        <f t="shared" si="3"/>
        <v>0</v>
      </c>
      <c r="N176" s="200">
        <v>0</v>
      </c>
      <c r="O176" s="200">
        <f t="shared" si="4"/>
        <v>0</v>
      </c>
      <c r="P176" s="200">
        <v>0</v>
      </c>
      <c r="Q176" s="200">
        <f t="shared" si="5"/>
        <v>0</v>
      </c>
      <c r="R176" s="200"/>
      <c r="S176" s="200" t="s">
        <v>232</v>
      </c>
      <c r="T176" s="201" t="s">
        <v>233</v>
      </c>
      <c r="U176" s="157">
        <v>0</v>
      </c>
      <c r="V176" s="157">
        <f t="shared" si="6"/>
        <v>0</v>
      </c>
      <c r="W176" s="157"/>
      <c r="X176" s="157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320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95">
        <v>41</v>
      </c>
      <c r="B177" s="196" t="s">
        <v>350</v>
      </c>
      <c r="C177" s="202" t="s">
        <v>351</v>
      </c>
      <c r="D177" s="197" t="s">
        <v>347</v>
      </c>
      <c r="E177" s="198">
        <v>1</v>
      </c>
      <c r="F177" s="199"/>
      <c r="G177" s="200">
        <f t="shared" si="0"/>
        <v>0</v>
      </c>
      <c r="H177" s="199"/>
      <c r="I177" s="200">
        <f t="shared" si="1"/>
        <v>0</v>
      </c>
      <c r="J177" s="199"/>
      <c r="K177" s="200">
        <f t="shared" si="2"/>
        <v>0</v>
      </c>
      <c r="L177" s="200">
        <v>21</v>
      </c>
      <c r="M177" s="200">
        <f t="shared" si="3"/>
        <v>0</v>
      </c>
      <c r="N177" s="200">
        <v>0</v>
      </c>
      <c r="O177" s="200">
        <f t="shared" si="4"/>
        <v>0</v>
      </c>
      <c r="P177" s="200">
        <v>0</v>
      </c>
      <c r="Q177" s="200">
        <f t="shared" si="5"/>
        <v>0</v>
      </c>
      <c r="R177" s="200"/>
      <c r="S177" s="200" t="s">
        <v>232</v>
      </c>
      <c r="T177" s="201" t="s">
        <v>233</v>
      </c>
      <c r="U177" s="157">
        <v>0</v>
      </c>
      <c r="V177" s="157">
        <f t="shared" si="6"/>
        <v>0</v>
      </c>
      <c r="W177" s="157"/>
      <c r="X177" s="157" t="s">
        <v>159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330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95">
        <v>42</v>
      </c>
      <c r="B178" s="196" t="s">
        <v>352</v>
      </c>
      <c r="C178" s="202" t="s">
        <v>353</v>
      </c>
      <c r="D178" s="197" t="s">
        <v>347</v>
      </c>
      <c r="E178" s="198">
        <v>1</v>
      </c>
      <c r="F178" s="199"/>
      <c r="G178" s="200">
        <f t="shared" si="0"/>
        <v>0</v>
      </c>
      <c r="H178" s="199"/>
      <c r="I178" s="200">
        <f t="shared" si="1"/>
        <v>0</v>
      </c>
      <c r="J178" s="199"/>
      <c r="K178" s="200">
        <f t="shared" si="2"/>
        <v>0</v>
      </c>
      <c r="L178" s="200">
        <v>21</v>
      </c>
      <c r="M178" s="200">
        <f t="shared" si="3"/>
        <v>0</v>
      </c>
      <c r="N178" s="200">
        <v>0</v>
      </c>
      <c r="O178" s="200">
        <f t="shared" si="4"/>
        <v>0</v>
      </c>
      <c r="P178" s="200">
        <v>0</v>
      </c>
      <c r="Q178" s="200">
        <f t="shared" si="5"/>
        <v>0</v>
      </c>
      <c r="R178" s="200"/>
      <c r="S178" s="200" t="s">
        <v>232</v>
      </c>
      <c r="T178" s="201" t="s">
        <v>233</v>
      </c>
      <c r="U178" s="157">
        <v>0</v>
      </c>
      <c r="V178" s="157">
        <f t="shared" si="6"/>
        <v>0</v>
      </c>
      <c r="W178" s="157"/>
      <c r="X178" s="157" t="s">
        <v>159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330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x14ac:dyDescent="0.2">
      <c r="A179" s="169" t="s">
        <v>109</v>
      </c>
      <c r="B179" s="170" t="s">
        <v>78</v>
      </c>
      <c r="C179" s="184" t="s">
        <v>79</v>
      </c>
      <c r="D179" s="171"/>
      <c r="E179" s="172"/>
      <c r="F179" s="173"/>
      <c r="G179" s="173">
        <f>SUMIF(AG180:AG188,"&lt;&gt;NOR",G180:G188)</f>
        <v>0</v>
      </c>
      <c r="H179" s="173"/>
      <c r="I179" s="173">
        <f>SUM(I180:I188)</f>
        <v>0</v>
      </c>
      <c r="J179" s="173"/>
      <c r="K179" s="173">
        <f>SUM(K180:K188)</f>
        <v>0</v>
      </c>
      <c r="L179" s="173"/>
      <c r="M179" s="173">
        <f>SUM(M180:M188)</f>
        <v>0</v>
      </c>
      <c r="N179" s="173"/>
      <c r="O179" s="173">
        <f>SUM(O180:O188)</f>
        <v>0</v>
      </c>
      <c r="P179" s="173"/>
      <c r="Q179" s="173">
        <f>SUM(Q180:Q188)</f>
        <v>0</v>
      </c>
      <c r="R179" s="173"/>
      <c r="S179" s="173"/>
      <c r="T179" s="174"/>
      <c r="U179" s="168"/>
      <c r="V179" s="168">
        <f>SUM(V180:V188)</f>
        <v>0.88</v>
      </c>
      <c r="W179" s="168"/>
      <c r="X179" s="168"/>
      <c r="AG179" t="s">
        <v>110</v>
      </c>
    </row>
    <row r="180" spans="1:60" ht="22.5" outlineLevel="1" x14ac:dyDescent="0.2">
      <c r="A180" s="175">
        <v>43</v>
      </c>
      <c r="B180" s="176" t="s">
        <v>354</v>
      </c>
      <c r="C180" s="185" t="s">
        <v>355</v>
      </c>
      <c r="D180" s="177" t="s">
        <v>227</v>
      </c>
      <c r="E180" s="178">
        <v>33.99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80">
        <v>6.0000000000000002E-5</v>
      </c>
      <c r="O180" s="180">
        <f>ROUND(E180*N180,2)</f>
        <v>0</v>
      </c>
      <c r="P180" s="180">
        <v>0</v>
      </c>
      <c r="Q180" s="180">
        <f>ROUND(E180*P180,2)</f>
        <v>0</v>
      </c>
      <c r="R180" s="180"/>
      <c r="S180" s="180" t="s">
        <v>114</v>
      </c>
      <c r="T180" s="181" t="s">
        <v>114</v>
      </c>
      <c r="U180" s="157">
        <v>2.5999999999999999E-2</v>
      </c>
      <c r="V180" s="157">
        <f>ROUND(E180*U180,2)</f>
        <v>0.88</v>
      </c>
      <c r="W180" s="157"/>
      <c r="X180" s="157" t="s">
        <v>115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116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6" t="s">
        <v>261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6" t="s">
        <v>262</v>
      </c>
      <c r="D182" s="158"/>
      <c r="E182" s="159"/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6" t="s">
        <v>356</v>
      </c>
      <c r="D183" s="158"/>
      <c r="E183" s="159">
        <v>28.6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6" t="s">
        <v>265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6" t="s">
        <v>266</v>
      </c>
      <c r="D185" s="158"/>
      <c r="E185" s="159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118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6" t="s">
        <v>357</v>
      </c>
      <c r="D186" s="158"/>
      <c r="E186" s="159">
        <v>2.2999999999999998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118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120</v>
      </c>
      <c r="D187" s="160"/>
      <c r="E187" s="161">
        <v>30.9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118</v>
      </c>
      <c r="AH187" s="148">
        <v>1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8" t="s">
        <v>358</v>
      </c>
      <c r="D188" s="162"/>
      <c r="E188" s="163">
        <v>3.09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118</v>
      </c>
      <c r="AH188" s="148">
        <v>4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x14ac:dyDescent="0.2">
      <c r="A189" s="169" t="s">
        <v>109</v>
      </c>
      <c r="B189" s="170" t="s">
        <v>80</v>
      </c>
      <c r="C189" s="184" t="s">
        <v>81</v>
      </c>
      <c r="D189" s="171"/>
      <c r="E189" s="172"/>
      <c r="F189" s="173"/>
      <c r="G189" s="173">
        <f>SUMIF(AG190:AG197,"&lt;&gt;NOR",G190:G197)</f>
        <v>0</v>
      </c>
      <c r="H189" s="173"/>
      <c r="I189" s="173">
        <f>SUM(I190:I197)</f>
        <v>0</v>
      </c>
      <c r="J189" s="173"/>
      <c r="K189" s="173">
        <f>SUM(K190:K197)</f>
        <v>0</v>
      </c>
      <c r="L189" s="173"/>
      <c r="M189" s="173">
        <f>SUM(M190:M197)</f>
        <v>0</v>
      </c>
      <c r="N189" s="173"/>
      <c r="O189" s="173">
        <f>SUM(O190:O197)</f>
        <v>0</v>
      </c>
      <c r="P189" s="173"/>
      <c r="Q189" s="173">
        <f>SUM(Q190:Q197)</f>
        <v>0</v>
      </c>
      <c r="R189" s="173"/>
      <c r="S189" s="173"/>
      <c r="T189" s="174"/>
      <c r="U189" s="168"/>
      <c r="V189" s="168">
        <f>SUM(V190:V197)</f>
        <v>6.01</v>
      </c>
      <c r="W189" s="168"/>
      <c r="X189" s="168"/>
      <c r="AG189" t="s">
        <v>110</v>
      </c>
    </row>
    <row r="190" spans="1:60" outlineLevel="1" x14ac:dyDescent="0.2">
      <c r="A190" s="175">
        <v>44</v>
      </c>
      <c r="B190" s="176" t="s">
        <v>359</v>
      </c>
      <c r="C190" s="185" t="s">
        <v>360</v>
      </c>
      <c r="D190" s="177" t="s">
        <v>157</v>
      </c>
      <c r="E190" s="178">
        <v>1.2649999999999999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80">
        <v>0</v>
      </c>
      <c r="O190" s="180">
        <f>ROUND(E190*N190,2)</f>
        <v>0</v>
      </c>
      <c r="P190" s="180">
        <v>0</v>
      </c>
      <c r="Q190" s="180">
        <f>ROUND(E190*P190,2)</f>
        <v>0</v>
      </c>
      <c r="R190" s="180"/>
      <c r="S190" s="180" t="s">
        <v>114</v>
      </c>
      <c r="T190" s="181" t="s">
        <v>114</v>
      </c>
      <c r="U190" s="157">
        <v>0.752</v>
      </c>
      <c r="V190" s="157">
        <f>ROUND(E190*U190,2)</f>
        <v>0.95</v>
      </c>
      <c r="W190" s="157"/>
      <c r="X190" s="157" t="s">
        <v>361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362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ht="22.5" outlineLevel="1" x14ac:dyDescent="0.2">
      <c r="A191" s="155"/>
      <c r="B191" s="156"/>
      <c r="C191" s="274" t="s">
        <v>363</v>
      </c>
      <c r="D191" s="275"/>
      <c r="E191" s="275"/>
      <c r="F191" s="275"/>
      <c r="G191" s="275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142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82" t="str">
        <f>C191</f>
        <v>S naložením suti nebo vybouraných hmot do dopravního prostředku a na jejich vyložením, popřípadě přeložením na normální dopravní prostředek.</v>
      </c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95">
        <v>45</v>
      </c>
      <c r="B192" s="196" t="s">
        <v>364</v>
      </c>
      <c r="C192" s="202" t="s">
        <v>365</v>
      </c>
      <c r="D192" s="197" t="s">
        <v>157</v>
      </c>
      <c r="E192" s="198">
        <v>11.385</v>
      </c>
      <c r="F192" s="199"/>
      <c r="G192" s="200">
        <f>ROUND(E192*F192,2)</f>
        <v>0</v>
      </c>
      <c r="H192" s="199"/>
      <c r="I192" s="200">
        <f>ROUND(E192*H192,2)</f>
        <v>0</v>
      </c>
      <c r="J192" s="199"/>
      <c r="K192" s="200">
        <f>ROUND(E192*J192,2)</f>
        <v>0</v>
      </c>
      <c r="L192" s="200">
        <v>21</v>
      </c>
      <c r="M192" s="200">
        <f>G192*(1+L192/100)</f>
        <v>0</v>
      </c>
      <c r="N192" s="200">
        <v>0</v>
      </c>
      <c r="O192" s="200">
        <f>ROUND(E192*N192,2)</f>
        <v>0</v>
      </c>
      <c r="P192" s="200">
        <v>0</v>
      </c>
      <c r="Q192" s="200">
        <f>ROUND(E192*P192,2)</f>
        <v>0</v>
      </c>
      <c r="R192" s="200"/>
      <c r="S192" s="200" t="s">
        <v>114</v>
      </c>
      <c r="T192" s="201" t="s">
        <v>114</v>
      </c>
      <c r="U192" s="157">
        <v>0.36</v>
      </c>
      <c r="V192" s="157">
        <f>ROUND(E192*U192,2)</f>
        <v>4.0999999999999996</v>
      </c>
      <c r="W192" s="157"/>
      <c r="X192" s="157" t="s">
        <v>361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362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95">
        <v>46</v>
      </c>
      <c r="B193" s="196" t="s">
        <v>366</v>
      </c>
      <c r="C193" s="202" t="s">
        <v>367</v>
      </c>
      <c r="D193" s="197" t="s">
        <v>157</v>
      </c>
      <c r="E193" s="198">
        <v>1.2649999999999999</v>
      </c>
      <c r="F193" s="199"/>
      <c r="G193" s="200">
        <f>ROUND(E193*F193,2)</f>
        <v>0</v>
      </c>
      <c r="H193" s="199"/>
      <c r="I193" s="200">
        <f>ROUND(E193*H193,2)</f>
        <v>0</v>
      </c>
      <c r="J193" s="199"/>
      <c r="K193" s="200">
        <f>ROUND(E193*J193,2)</f>
        <v>0</v>
      </c>
      <c r="L193" s="200">
        <v>21</v>
      </c>
      <c r="M193" s="200">
        <f>G193*(1+L193/100)</f>
        <v>0</v>
      </c>
      <c r="N193" s="200">
        <v>0</v>
      </c>
      <c r="O193" s="200">
        <f>ROUND(E193*N193,2)</f>
        <v>0</v>
      </c>
      <c r="P193" s="200">
        <v>0</v>
      </c>
      <c r="Q193" s="200">
        <f>ROUND(E193*P193,2)</f>
        <v>0</v>
      </c>
      <c r="R193" s="200"/>
      <c r="S193" s="200" t="s">
        <v>114</v>
      </c>
      <c r="T193" s="201" t="s">
        <v>114</v>
      </c>
      <c r="U193" s="157">
        <v>0.26500000000000001</v>
      </c>
      <c r="V193" s="157">
        <f>ROUND(E193*U193,2)</f>
        <v>0.34</v>
      </c>
      <c r="W193" s="157"/>
      <c r="X193" s="157" t="s">
        <v>361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362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75">
        <v>47</v>
      </c>
      <c r="B194" s="176" t="s">
        <v>368</v>
      </c>
      <c r="C194" s="185" t="s">
        <v>369</v>
      </c>
      <c r="D194" s="177" t="s">
        <v>157</v>
      </c>
      <c r="E194" s="178">
        <v>1.2649999999999999</v>
      </c>
      <c r="F194" s="179"/>
      <c r="G194" s="180">
        <f>ROUND(E194*F194,2)</f>
        <v>0</v>
      </c>
      <c r="H194" s="179"/>
      <c r="I194" s="180">
        <f>ROUND(E194*H194,2)</f>
        <v>0</v>
      </c>
      <c r="J194" s="179"/>
      <c r="K194" s="180">
        <f>ROUND(E194*J194,2)</f>
        <v>0</v>
      </c>
      <c r="L194" s="180">
        <v>21</v>
      </c>
      <c r="M194" s="180">
        <f>G194*(1+L194/100)</f>
        <v>0</v>
      </c>
      <c r="N194" s="180">
        <v>0</v>
      </c>
      <c r="O194" s="180">
        <f>ROUND(E194*N194,2)</f>
        <v>0</v>
      </c>
      <c r="P194" s="180">
        <v>0</v>
      </c>
      <c r="Q194" s="180">
        <f>ROUND(E194*P194,2)</f>
        <v>0</v>
      </c>
      <c r="R194" s="180"/>
      <c r="S194" s="180" t="s">
        <v>114</v>
      </c>
      <c r="T194" s="181" t="s">
        <v>114</v>
      </c>
      <c r="U194" s="157">
        <v>0.49</v>
      </c>
      <c r="V194" s="157">
        <f>ROUND(E194*U194,2)</f>
        <v>0.62</v>
      </c>
      <c r="W194" s="157"/>
      <c r="X194" s="157" t="s">
        <v>361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362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274" t="s">
        <v>370</v>
      </c>
      <c r="D195" s="275"/>
      <c r="E195" s="275"/>
      <c r="F195" s="275"/>
      <c r="G195" s="275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142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95">
        <v>48</v>
      </c>
      <c r="B196" s="196" t="s">
        <v>371</v>
      </c>
      <c r="C196" s="202" t="s">
        <v>372</v>
      </c>
      <c r="D196" s="197" t="s">
        <v>157</v>
      </c>
      <c r="E196" s="198">
        <v>24.035</v>
      </c>
      <c r="F196" s="199"/>
      <c r="G196" s="200">
        <f>ROUND(E196*F196,2)</f>
        <v>0</v>
      </c>
      <c r="H196" s="199"/>
      <c r="I196" s="200">
        <f>ROUND(E196*H196,2)</f>
        <v>0</v>
      </c>
      <c r="J196" s="199"/>
      <c r="K196" s="200">
        <f>ROUND(E196*J196,2)</f>
        <v>0</v>
      </c>
      <c r="L196" s="200">
        <v>21</v>
      </c>
      <c r="M196" s="200">
        <f>G196*(1+L196/100)</f>
        <v>0</v>
      </c>
      <c r="N196" s="200">
        <v>0</v>
      </c>
      <c r="O196" s="200">
        <f>ROUND(E196*N196,2)</f>
        <v>0</v>
      </c>
      <c r="P196" s="200">
        <v>0</v>
      </c>
      <c r="Q196" s="200">
        <f>ROUND(E196*P196,2)</f>
        <v>0</v>
      </c>
      <c r="R196" s="200"/>
      <c r="S196" s="200" t="s">
        <v>114</v>
      </c>
      <c r="T196" s="201" t="s">
        <v>114</v>
      </c>
      <c r="U196" s="157">
        <v>0</v>
      </c>
      <c r="V196" s="157">
        <f>ROUND(E196*U196,2)</f>
        <v>0</v>
      </c>
      <c r="W196" s="157"/>
      <c r="X196" s="157" t="s">
        <v>361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362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75">
        <v>49</v>
      </c>
      <c r="B197" s="176" t="s">
        <v>373</v>
      </c>
      <c r="C197" s="185" t="s">
        <v>374</v>
      </c>
      <c r="D197" s="177" t="s">
        <v>157</v>
      </c>
      <c r="E197" s="178">
        <v>1.2649999999999999</v>
      </c>
      <c r="F197" s="179"/>
      <c r="G197" s="180">
        <f>ROUND(E197*F197,2)</f>
        <v>0</v>
      </c>
      <c r="H197" s="179"/>
      <c r="I197" s="180">
        <f>ROUND(E197*H197,2)</f>
        <v>0</v>
      </c>
      <c r="J197" s="179"/>
      <c r="K197" s="180">
        <f>ROUND(E197*J197,2)</f>
        <v>0</v>
      </c>
      <c r="L197" s="180">
        <v>21</v>
      </c>
      <c r="M197" s="180">
        <f>G197*(1+L197/100)</f>
        <v>0</v>
      </c>
      <c r="N197" s="180">
        <v>0</v>
      </c>
      <c r="O197" s="180">
        <f>ROUND(E197*N197,2)</f>
        <v>0</v>
      </c>
      <c r="P197" s="180">
        <v>0</v>
      </c>
      <c r="Q197" s="180">
        <f>ROUND(E197*P197,2)</f>
        <v>0</v>
      </c>
      <c r="R197" s="180"/>
      <c r="S197" s="180" t="s">
        <v>114</v>
      </c>
      <c r="T197" s="181" t="s">
        <v>114</v>
      </c>
      <c r="U197" s="157">
        <v>0</v>
      </c>
      <c r="V197" s="157">
        <f>ROUND(E197*U197,2)</f>
        <v>0</v>
      </c>
      <c r="W197" s="157"/>
      <c r="X197" s="157" t="s">
        <v>361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362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x14ac:dyDescent="0.2">
      <c r="A198" s="3"/>
      <c r="B198" s="4"/>
      <c r="C198" s="192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AE198">
        <v>15</v>
      </c>
      <c r="AF198">
        <v>21</v>
      </c>
      <c r="AG198" t="s">
        <v>96</v>
      </c>
    </row>
    <row r="199" spans="1:60" x14ac:dyDescent="0.2">
      <c r="A199" s="151"/>
      <c r="B199" s="152" t="s">
        <v>31</v>
      </c>
      <c r="C199" s="193"/>
      <c r="D199" s="153"/>
      <c r="E199" s="154"/>
      <c r="F199" s="154"/>
      <c r="G199" s="183">
        <f>G8+G146+G155+G160+G162+G179+G189</f>
        <v>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f>SUMIF(L7:L197,AE198,G7:G197)</f>
        <v>0</v>
      </c>
      <c r="AF199">
        <f>SUMIF(L7:L197,AF198,G7:G197)</f>
        <v>0</v>
      </c>
      <c r="AG199" t="s">
        <v>257</v>
      </c>
    </row>
    <row r="200" spans="1:60" x14ac:dyDescent="0.2">
      <c r="A200" s="3"/>
      <c r="B200" s="4"/>
      <c r="C200" s="192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60" x14ac:dyDescent="0.2">
      <c r="A201" s="3"/>
      <c r="B201" s="4"/>
      <c r="C201" s="192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60" x14ac:dyDescent="0.2">
      <c r="A202" s="260" t="s">
        <v>258</v>
      </c>
      <c r="B202" s="260"/>
      <c r="C202" s="261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60" x14ac:dyDescent="0.2">
      <c r="A203" s="262"/>
      <c r="B203" s="263"/>
      <c r="C203" s="264"/>
      <c r="D203" s="263"/>
      <c r="E203" s="263"/>
      <c r="F203" s="263"/>
      <c r="G203" s="265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AG203" t="s">
        <v>259</v>
      </c>
    </row>
    <row r="204" spans="1:60" x14ac:dyDescent="0.2">
      <c r="A204" s="266"/>
      <c r="B204" s="267"/>
      <c r="C204" s="268"/>
      <c r="D204" s="267"/>
      <c r="E204" s="267"/>
      <c r="F204" s="267"/>
      <c r="G204" s="269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60" x14ac:dyDescent="0.2">
      <c r="A205" s="266"/>
      <c r="B205" s="267"/>
      <c r="C205" s="268"/>
      <c r="D205" s="267"/>
      <c r="E205" s="267"/>
      <c r="F205" s="267"/>
      <c r="G205" s="269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60" x14ac:dyDescent="0.2">
      <c r="A206" s="266"/>
      <c r="B206" s="267"/>
      <c r="C206" s="268"/>
      <c r="D206" s="267"/>
      <c r="E206" s="267"/>
      <c r="F206" s="267"/>
      <c r="G206" s="269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60" x14ac:dyDescent="0.2">
      <c r="A207" s="270"/>
      <c r="B207" s="271"/>
      <c r="C207" s="272"/>
      <c r="D207" s="271"/>
      <c r="E207" s="271"/>
      <c r="F207" s="271"/>
      <c r="G207" s="27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60" x14ac:dyDescent="0.2">
      <c r="A208" s="3"/>
      <c r="B208" s="4"/>
      <c r="C208" s="192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3:33" x14ac:dyDescent="0.2">
      <c r="C209" s="194"/>
      <c r="D209" s="10"/>
      <c r="AG209" t="s">
        <v>260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3">
    <mergeCell ref="A1:G1"/>
    <mergeCell ref="C2:G2"/>
    <mergeCell ref="C3:G3"/>
    <mergeCell ref="C4:G4"/>
    <mergeCell ref="A202:C202"/>
    <mergeCell ref="A203:G207"/>
    <mergeCell ref="C45:G45"/>
    <mergeCell ref="C148:G148"/>
    <mergeCell ref="C149:G149"/>
    <mergeCell ref="C150:G150"/>
    <mergeCell ref="C151:G151"/>
    <mergeCell ref="C191:G191"/>
    <mergeCell ref="C195:G195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6F58A-4944-4BD5-A42B-760A1295DEDD}">
  <sheetPr>
    <outlinePr summaryBelow="0"/>
  </sheetPr>
  <dimension ref="A1:BH5000"/>
  <sheetViews>
    <sheetView workbookViewId="0">
      <pane ySplit="7" topLeftCell="A8" activePane="bottomLeft" state="frozen"/>
      <selection pane="bottomLeft" activeCell="A21" sqref="A21:G2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76" t="s">
        <v>7</v>
      </c>
      <c r="B1" s="276"/>
      <c r="C1" s="276"/>
      <c r="D1" s="276"/>
      <c r="E1" s="276"/>
      <c r="F1" s="276"/>
      <c r="G1" s="276"/>
      <c r="AG1" t="s">
        <v>84</v>
      </c>
    </row>
    <row r="2" spans="1:60" ht="24.95" customHeight="1" x14ac:dyDescent="0.2">
      <c r="A2" s="140" t="s">
        <v>8</v>
      </c>
      <c r="B2" s="49" t="s">
        <v>43</v>
      </c>
      <c r="C2" s="277" t="s">
        <v>388</v>
      </c>
      <c r="D2" s="278"/>
      <c r="E2" s="278"/>
      <c r="F2" s="278"/>
      <c r="G2" s="279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77" t="s">
        <v>46</v>
      </c>
      <c r="D3" s="278"/>
      <c r="E3" s="278"/>
      <c r="F3" s="278"/>
      <c r="G3" s="279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51</v>
      </c>
      <c r="C4" s="280" t="s">
        <v>52</v>
      </c>
      <c r="D4" s="281"/>
      <c r="E4" s="281"/>
      <c r="F4" s="281"/>
      <c r="G4" s="282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9" t="s">
        <v>109</v>
      </c>
      <c r="B8" s="170" t="s">
        <v>75</v>
      </c>
      <c r="C8" s="184" t="s">
        <v>29</v>
      </c>
      <c r="D8" s="171"/>
      <c r="E8" s="172"/>
      <c r="F8" s="173"/>
      <c r="G8" s="173">
        <f>SUMIF(AG9:AG12,"&lt;&gt;NOR",G9:G12)</f>
        <v>0</v>
      </c>
      <c r="H8" s="173"/>
      <c r="I8" s="173">
        <f>SUM(I9:I12)</f>
        <v>0</v>
      </c>
      <c r="J8" s="173"/>
      <c r="K8" s="173">
        <f>SUM(K9:K12)</f>
        <v>0</v>
      </c>
      <c r="L8" s="173"/>
      <c r="M8" s="173">
        <f>SUM(M9:M12)</f>
        <v>0</v>
      </c>
      <c r="N8" s="173"/>
      <c r="O8" s="173">
        <f>SUM(O9:O12)</f>
        <v>0</v>
      </c>
      <c r="P8" s="173"/>
      <c r="Q8" s="173">
        <f>SUM(Q9:Q12)</f>
        <v>0</v>
      </c>
      <c r="R8" s="173"/>
      <c r="S8" s="173"/>
      <c r="T8" s="174"/>
      <c r="U8" s="168"/>
      <c r="V8" s="168">
        <f>SUM(V9:V12)</f>
        <v>0</v>
      </c>
      <c r="W8" s="168"/>
      <c r="X8" s="168"/>
      <c r="AG8" t="s">
        <v>110</v>
      </c>
    </row>
    <row r="9" spans="1:60" outlineLevel="1" x14ac:dyDescent="0.2">
      <c r="A9" s="175">
        <v>1</v>
      </c>
      <c r="B9" s="176" t="s">
        <v>375</v>
      </c>
      <c r="C9" s="185" t="s">
        <v>376</v>
      </c>
      <c r="D9" s="177" t="s">
        <v>377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114</v>
      </c>
      <c r="T9" s="181" t="s">
        <v>233</v>
      </c>
      <c r="U9" s="157">
        <v>0</v>
      </c>
      <c r="V9" s="157">
        <f>ROUND(E9*U9,2)</f>
        <v>0</v>
      </c>
      <c r="W9" s="157"/>
      <c r="X9" s="157" t="s">
        <v>378</v>
      </c>
      <c r="Y9" s="148"/>
      <c r="Z9" s="148"/>
      <c r="AA9" s="148"/>
      <c r="AB9" s="148"/>
      <c r="AC9" s="148"/>
      <c r="AD9" s="148"/>
      <c r="AE9" s="148"/>
      <c r="AF9" s="148"/>
      <c r="AG9" s="148" t="s">
        <v>379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74" t="s">
        <v>380</v>
      </c>
      <c r="D10" s="275"/>
      <c r="E10" s="275"/>
      <c r="F10" s="275"/>
      <c r="G10" s="275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2</v>
      </c>
      <c r="B11" s="176" t="s">
        <v>381</v>
      </c>
      <c r="C11" s="185" t="s">
        <v>382</v>
      </c>
      <c r="D11" s="177" t="s">
        <v>377</v>
      </c>
      <c r="E11" s="178">
        <v>1</v>
      </c>
      <c r="F11" s="179"/>
      <c r="G11" s="180">
        <f>ROUND(E11*F11,2)</f>
        <v>0</v>
      </c>
      <c r="H11" s="179"/>
      <c r="I11" s="180">
        <f>ROUND(E11*H11,2)</f>
        <v>0</v>
      </c>
      <c r="J11" s="179"/>
      <c r="K11" s="180">
        <f>ROUND(E11*J11,2)</f>
        <v>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0</v>
      </c>
      <c r="Q11" s="180">
        <f>ROUND(E11*P11,2)</f>
        <v>0</v>
      </c>
      <c r="R11" s="180"/>
      <c r="S11" s="180" t="s">
        <v>114</v>
      </c>
      <c r="T11" s="181" t="s">
        <v>233</v>
      </c>
      <c r="U11" s="157">
        <v>0</v>
      </c>
      <c r="V11" s="157">
        <f>ROUND(E11*U11,2)</f>
        <v>0</v>
      </c>
      <c r="W11" s="157"/>
      <c r="X11" s="157" t="s">
        <v>378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383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55"/>
      <c r="B12" s="156"/>
      <c r="C12" s="274" t="s">
        <v>384</v>
      </c>
      <c r="D12" s="275"/>
      <c r="E12" s="275"/>
      <c r="F12" s="275"/>
      <c r="G12" s="275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82" t="str">
        <f>C12</f>
        <v>Zaměření a vytýčení stávajících inženýrských sítí v místě stavby z hlediska jejich ochrany při provádění stavby.</v>
      </c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9" t="s">
        <v>109</v>
      </c>
      <c r="B13" s="170" t="s">
        <v>83</v>
      </c>
      <c r="C13" s="184" t="s">
        <v>30</v>
      </c>
      <c r="D13" s="171"/>
      <c r="E13" s="172"/>
      <c r="F13" s="173"/>
      <c r="G13" s="173">
        <f>SUMIF(AG14:AG15,"&lt;&gt;NOR",G14:G15)</f>
        <v>0</v>
      </c>
      <c r="H13" s="173"/>
      <c r="I13" s="173">
        <f>SUM(I14:I15)</f>
        <v>0</v>
      </c>
      <c r="J13" s="173"/>
      <c r="K13" s="173">
        <f>SUM(K14:K15)</f>
        <v>0</v>
      </c>
      <c r="L13" s="173"/>
      <c r="M13" s="173">
        <f>SUM(M14:M15)</f>
        <v>0</v>
      </c>
      <c r="N13" s="173"/>
      <c r="O13" s="173">
        <f>SUM(O14:O15)</f>
        <v>0</v>
      </c>
      <c r="P13" s="173"/>
      <c r="Q13" s="173">
        <f>SUM(Q14:Q15)</f>
        <v>0</v>
      </c>
      <c r="R13" s="173"/>
      <c r="S13" s="173"/>
      <c r="T13" s="174"/>
      <c r="U13" s="168"/>
      <c r="V13" s="168">
        <f>SUM(V14:V15)</f>
        <v>0</v>
      </c>
      <c r="W13" s="168"/>
      <c r="X13" s="168"/>
      <c r="AG13" t="s">
        <v>110</v>
      </c>
    </row>
    <row r="14" spans="1:60" outlineLevel="1" x14ac:dyDescent="0.2">
      <c r="A14" s="175">
        <v>3</v>
      </c>
      <c r="B14" s="176" t="s">
        <v>385</v>
      </c>
      <c r="C14" s="185" t="s">
        <v>386</v>
      </c>
      <c r="D14" s="177" t="s">
        <v>377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80">
        <v>0</v>
      </c>
      <c r="O14" s="180">
        <f>ROUND(E14*N14,2)</f>
        <v>0</v>
      </c>
      <c r="P14" s="180">
        <v>0</v>
      </c>
      <c r="Q14" s="180">
        <f>ROUND(E14*P14,2)</f>
        <v>0</v>
      </c>
      <c r="R14" s="180"/>
      <c r="S14" s="180" t="s">
        <v>114</v>
      </c>
      <c r="T14" s="181" t="s">
        <v>233</v>
      </c>
      <c r="U14" s="157">
        <v>0</v>
      </c>
      <c r="V14" s="157">
        <f>ROUND(E14*U14,2)</f>
        <v>0</v>
      </c>
      <c r="W14" s="157"/>
      <c r="X14" s="157" t="s">
        <v>378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379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55"/>
      <c r="B15" s="156"/>
      <c r="C15" s="274" t="s">
        <v>387</v>
      </c>
      <c r="D15" s="275"/>
      <c r="E15" s="275"/>
      <c r="F15" s="275"/>
      <c r="G15" s="275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82" t="str">
        <f>C15</f>
        <v>Náklady na provedení skutečného zaměření stavby v rozsahu nezbytném pro zápis změny do katastru nemovitostí.</v>
      </c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3"/>
      <c r="B16" s="4"/>
      <c r="C16" s="192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96</v>
      </c>
    </row>
    <row r="17" spans="1:33" x14ac:dyDescent="0.2">
      <c r="A17" s="151"/>
      <c r="B17" s="152" t="s">
        <v>31</v>
      </c>
      <c r="C17" s="193"/>
      <c r="D17" s="153"/>
      <c r="E17" s="154"/>
      <c r="F17" s="154"/>
      <c r="G17" s="183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257</v>
      </c>
    </row>
    <row r="18" spans="1:33" x14ac:dyDescent="0.2">
      <c r="A18" s="3"/>
      <c r="B18" s="4"/>
      <c r="C18" s="192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3"/>
      <c r="B19" s="4"/>
      <c r="C19" s="192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0" t="s">
        <v>258</v>
      </c>
      <c r="B20" s="260"/>
      <c r="C20" s="261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2"/>
      <c r="B21" s="263"/>
      <c r="C21" s="264"/>
      <c r="D21" s="263"/>
      <c r="E21" s="263"/>
      <c r="F21" s="263"/>
      <c r="G21" s="265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G21" t="s">
        <v>259</v>
      </c>
    </row>
    <row r="22" spans="1:33" x14ac:dyDescent="0.2">
      <c r="A22" s="266"/>
      <c r="B22" s="267"/>
      <c r="C22" s="268"/>
      <c r="D22" s="267"/>
      <c r="E22" s="267"/>
      <c r="F22" s="267"/>
      <c r="G22" s="269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266"/>
      <c r="B23" s="267"/>
      <c r="C23" s="268"/>
      <c r="D23" s="267"/>
      <c r="E23" s="267"/>
      <c r="F23" s="267"/>
      <c r="G23" s="2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A24" s="266"/>
      <c r="B24" s="267"/>
      <c r="C24" s="268"/>
      <c r="D24" s="267"/>
      <c r="E24" s="267"/>
      <c r="F24" s="267"/>
      <c r="G24" s="269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33" x14ac:dyDescent="0.2">
      <c r="A25" s="270"/>
      <c r="B25" s="271"/>
      <c r="C25" s="272"/>
      <c r="D25" s="271"/>
      <c r="E25" s="271"/>
      <c r="F25" s="271"/>
      <c r="G25" s="27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33" x14ac:dyDescent="0.2">
      <c r="A26" s="3"/>
      <c r="B26" s="4"/>
      <c r="C26" s="192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33" x14ac:dyDescent="0.2">
      <c r="C27" s="194"/>
      <c r="D27" s="10"/>
      <c r="AG27" t="s">
        <v>260</v>
      </c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9">
    <mergeCell ref="A21:G25"/>
    <mergeCell ref="C10:G10"/>
    <mergeCell ref="C12:G12"/>
    <mergeCell ref="C15:G15"/>
    <mergeCell ref="A1:G1"/>
    <mergeCell ref="C2:G2"/>
    <mergeCell ref="C3:G3"/>
    <mergeCell ref="C4:G4"/>
    <mergeCell ref="A20:C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22-002.16 A01 Pol</vt:lpstr>
      <vt:lpstr>22-002.16 E01 Pol</vt:lpstr>
      <vt:lpstr>22-002.16 O01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'22-002.16 A01 Pol'!Názvy_tisku</vt:lpstr>
      <vt:lpstr>'22-002.16 E01 Pol'!Názvy_tisku</vt:lpstr>
      <vt:lpstr>'22-002.16 O01 Pol'!Názvy_tisku</vt:lpstr>
      <vt:lpstr>oadresa</vt:lpstr>
      <vt:lpstr>Stavba!Objednatel</vt:lpstr>
      <vt:lpstr>Stavba!Objekt</vt:lpstr>
      <vt:lpstr>'22-002.16 A01 Pol'!Oblast_tisku</vt:lpstr>
      <vt:lpstr>'22-002.16 E01 Pol'!Oblast_tisku</vt:lpstr>
      <vt:lpstr>'22-002.16 O01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Mikulik</dc:creator>
  <cp:lastModifiedBy>Michal Mikulik</cp:lastModifiedBy>
  <cp:lastPrinted>2019-03-19T12:27:02Z</cp:lastPrinted>
  <dcterms:created xsi:type="dcterms:W3CDTF">2009-04-08T07:15:50Z</dcterms:created>
  <dcterms:modified xsi:type="dcterms:W3CDTF">2022-03-14T09:32:32Z</dcterms:modified>
</cp:coreProperties>
</file>